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380" windowWidth="20540" windowHeight="16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<sst xmlns="http://schemas.openxmlformats.org/spreadsheetml/2006/main" count="67" uniqueCount="43">
  <si>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Examples of applicable calculations where excess hours worked</t>
  </si>
  <si>
    <t>Calculation year =</t>
  </si>
  <si>
    <t>to</t>
  </si>
  <si>
    <t>Basic hours =</t>
  </si>
  <si>
    <t>=</t>
  </si>
  <si>
    <t xml:space="preserve">hours </t>
  </si>
  <si>
    <t>Date basic hours exceeded =</t>
  </si>
  <si>
    <t>(during prp beginning</t>
  </si>
  <si>
    <t>)</t>
  </si>
  <si>
    <t>Hours counted for excess hours purposes</t>
  </si>
  <si>
    <t>2a</t>
  </si>
  <si>
    <t>2b</t>
  </si>
  <si>
    <t>Month</t>
  </si>
  <si>
    <t>Pay reference period</t>
  </si>
  <si>
    <t>Time treated as worked with no excess</t>
  </si>
  <si>
    <t>Hours actually worked</t>
  </si>
  <si>
    <t>Paid Hours absent within basic hours</t>
  </si>
  <si>
    <t>Unpaid Hours absent within basic hours</t>
  </si>
  <si>
    <t>Unpaid working time</t>
  </si>
  <si>
    <t>Time treated as worked</t>
  </si>
  <si>
    <t>Total</t>
  </si>
  <si>
    <t>Time to be paid for NMW purposes</t>
  </si>
  <si>
    <t>Workdays</t>
  </si>
  <si>
    <t>Sick paid</t>
  </si>
  <si>
    <t>Sick not paid</t>
  </si>
  <si>
    <t>Holiday</t>
  </si>
  <si>
    <t>hours not paid</t>
  </si>
  <si>
    <t>Cumulative</t>
  </si>
  <si>
    <t>To calculate hours to be treated as worked in pay reference period where excess hours first worked (NMWM08090)</t>
  </si>
  <si>
    <t>x</t>
  </si>
  <si>
    <t>hours</t>
  </si>
  <si>
    <t>Any unpaid hours in the pay reference period prior to the basic hours being exceeded, are subtracted from this result.</t>
  </si>
  <si>
    <t>Step 3. Identify the number of hours actually worked, or treated as worked, in the pay reference period after the basic hours exceeded.</t>
  </si>
  <si>
    <t>Step 4. Total time to be treated as worked in pay reference period is:</t>
  </si>
  <si>
    <t>To calculate hours to be treated as worked in pay reference periods following where excess hours first worked (NMWM08095)</t>
  </si>
  <si>
    <t>To calculate the number of hours worked in subsequent pay reference period:</t>
  </si>
  <si>
    <t>Time actually worked or treated as worked in pay reference period:</t>
  </si>
  <si>
    <t>Total time to be treated as worked in pay reference period is:</t>
  </si>
  <si>
    <t>Complex scenarios</t>
  </si>
  <si>
    <t>Contract varied from</t>
  </si>
  <si>
    <t>a.</t>
  </si>
  <si>
    <t>b.</t>
  </si>
  <si>
    <t>NMWM08133 &amp; NMWM08143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</si>
</sst>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sz val="9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name val="Verdana"/>
      <family val="2"/>
    </font>
    <font>
      <b/>
      <sz val="8"/>
      <color indexed="16"/>
      <name val="Verdana"/>
      <family val="2"/>
    </font>
    <font>
      <sz val="8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left" indent="3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10" fillId="34" borderId="16" xfId="0" applyNumberFormat="1" applyFont="1" applyFill="1" applyBorder="1" applyAlignment="1" applyProtection="1">
      <alignment horizontal="center"/>
      <protection locked="0"/>
    </xf>
    <xf numFmtId="2" fontId="10" fillId="34" borderId="19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/>
    </xf>
    <xf numFmtId="2" fontId="10" fillId="34" borderId="20" xfId="0" applyNumberFormat="1" applyFont="1" applyFill="1" applyBorder="1" applyAlignment="1" applyProtection="1">
      <alignment horizontal="center"/>
      <protection locked="0"/>
    </xf>
    <xf numFmtId="2" fontId="10" fillId="34" borderId="12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33" borderId="18" xfId="0" applyFont="1" applyFill="1" applyBorder="1" applyAlignment="1">
      <alignment/>
    </xf>
    <xf numFmtId="0" fontId="0" fillId="0" borderId="16" xfId="0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 quotePrefix="1">
      <alignment/>
    </xf>
    <xf numFmtId="2" fontId="7" fillId="33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23" xfId="0" applyFont="1" applyBorder="1" applyAlignment="1">
      <alignment/>
    </xf>
    <xf numFmtId="2" fontId="7" fillId="33" borderId="23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3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wrapText="1"/>
    </xf>
    <xf numFmtId="0" fontId="13" fillId="0" borderId="0" xfId="0" applyFont="1" applyAlignment="1">
      <alignment wrapText="1"/>
    </xf>
    <xf numFmtId="164" fontId="4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7.28125" style="0" customWidth="1"/>
    <col min="2" max="2" width="9.28125" style="0" bestFit="1" customWidth="1"/>
    <col min="3" max="3" width="18.5742187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8" max="12" width="9.28125" style="0" bestFit="1" customWidth="1"/>
    <col min="13" max="13" width="10.28125" style="0" customWidth="1"/>
    <col min="14" max="14" width="2.28125" style="0" customWidth="1"/>
    <col min="15" max="15" width="14.421875" style="0" bestFit="1" customWidth="1"/>
    <col min="16" max="16" width="1.28515625" style="0" customWidth="1"/>
    <col min="17" max="17" width="10.28125" style="0" customWidth="1"/>
    <col min="19" max="21" width="9.28125" style="0" hidden="1" customWidth="1"/>
    <col min="22" max="23" width="8.7109375" style="0" hidden="1" customWidth="1"/>
    <col min="24" max="24" width="26.140625" style="0" hidden="1" customWidth="1"/>
    <col min="25" max="27" width="8.7109375" style="0" hidden="1" customWidth="1"/>
  </cols>
  <sheetData>
    <row r="1" spans="1:4" ht="14.25">
      <c r="A1" s="1" t="s">
        <v>42</v>
      </c>
      <c r="D1" s="2"/>
    </row>
    <row r="3" spans="1:24" ht="14.25">
      <c r="A3" s="8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R3" s="3"/>
      <c r="S3" s="3"/>
      <c r="T3" s="3"/>
      <c r="U3" s="3"/>
      <c r="V3" s="3"/>
      <c r="W3" s="3"/>
      <c r="X3" s="3"/>
    </row>
    <row r="5" spans="1:17" ht="14.25">
      <c r="A5" s="4" t="s">
        <v>1</v>
      </c>
      <c r="B5" s="4"/>
      <c r="C5" s="5">
        <v>43556</v>
      </c>
      <c r="D5" s="6" t="s">
        <v>2</v>
      </c>
      <c r="E5" s="82">
        <f>DATE(YEAR(C5)+1,MONTH(C5),DAY(C5))-1</f>
        <v>43921</v>
      </c>
      <c r="F5" s="83"/>
      <c r="G5" s="83"/>
      <c r="K5" s="4"/>
      <c r="L5" s="4"/>
      <c r="M5" s="7"/>
      <c r="N5" s="6"/>
      <c r="O5" s="82"/>
      <c r="P5" s="83"/>
      <c r="Q5" s="83"/>
    </row>
    <row r="6" spans="1:16" ht="14.25">
      <c r="A6" s="4"/>
      <c r="B6" s="4"/>
      <c r="C6" s="4"/>
      <c r="D6" s="4"/>
      <c r="E6" s="4"/>
      <c r="F6" s="4"/>
      <c r="K6" s="4"/>
      <c r="L6" s="4"/>
      <c r="M6" s="4"/>
      <c r="N6" s="4"/>
      <c r="O6" s="4"/>
      <c r="P6" s="4"/>
    </row>
    <row r="7" spans="1:16" ht="14.25">
      <c r="A7" s="4" t="s">
        <v>3</v>
      </c>
      <c r="B7" s="4"/>
      <c r="C7" s="8">
        <v>2080</v>
      </c>
      <c r="D7" s="4"/>
      <c r="E7" s="4"/>
      <c r="F7" s="4"/>
      <c r="K7" s="4"/>
      <c r="L7" s="4"/>
      <c r="M7" s="6"/>
      <c r="N7" s="4"/>
      <c r="O7" s="4"/>
      <c r="P7" s="4"/>
    </row>
    <row r="8" spans="1:21" ht="14.25">
      <c r="A8" s="4"/>
      <c r="B8" s="4"/>
      <c r="C8" s="6"/>
      <c r="D8" s="4"/>
      <c r="E8" s="4"/>
      <c r="F8" s="4"/>
      <c r="K8" s="4"/>
      <c r="L8" s="4"/>
      <c r="M8" s="6"/>
      <c r="N8" s="4"/>
      <c r="O8" s="4"/>
      <c r="P8" s="4"/>
      <c r="S8" s="9"/>
      <c r="T8" s="9"/>
      <c r="U8" s="9"/>
    </row>
    <row r="9" spans="1:21" ht="14.25">
      <c r="A9" s="76" t="str">
        <f>"Time treated as worked for each pay reference period"</f>
        <v>Time treated as worked for each pay reference period</v>
      </c>
      <c r="B9" s="76"/>
      <c r="C9" s="76"/>
      <c r="D9" s="76"/>
      <c r="E9" s="76"/>
      <c r="F9" s="76"/>
      <c r="G9" s="76"/>
      <c r="H9" s="76"/>
      <c r="K9" s="4"/>
      <c r="L9" s="4"/>
      <c r="M9" s="10"/>
      <c r="N9" s="4"/>
      <c r="O9" s="4"/>
      <c r="P9" s="4"/>
      <c r="S9" s="9"/>
      <c r="T9" s="9"/>
      <c r="U9" s="9"/>
    </row>
    <row r="10" spans="1:21" ht="5.25" customHeight="1">
      <c r="A10" s="11"/>
      <c r="B10" s="4"/>
      <c r="C10" s="12"/>
      <c r="D10" s="12"/>
      <c r="E10" s="12"/>
      <c r="F10" s="12"/>
      <c r="G10" s="12"/>
      <c r="S10" s="9"/>
      <c r="T10" s="9"/>
      <c r="U10" s="9"/>
    </row>
    <row r="11" spans="1:7" ht="11.25" customHeight="1" thickBot="1">
      <c r="A11" s="4"/>
      <c r="B11" s="4"/>
      <c r="C11" s="13">
        <f>C7</f>
        <v>2080</v>
      </c>
      <c r="D11" s="12" t="s">
        <v>4</v>
      </c>
      <c r="E11" s="14">
        <f>C11/C12</f>
        <v>80</v>
      </c>
      <c r="F11" s="15" t="s">
        <v>5</v>
      </c>
      <c r="G11" s="15"/>
    </row>
    <row r="12" spans="1:7" ht="14.25">
      <c r="A12" s="4"/>
      <c r="B12" s="4"/>
      <c r="C12" s="16">
        <v>26</v>
      </c>
      <c r="D12" s="12"/>
      <c r="E12" s="12"/>
      <c r="F12" s="12"/>
      <c r="G12" s="12"/>
    </row>
    <row r="13" spans="1:7" s="20" customFormat="1" ht="14.25">
      <c r="A13" s="17"/>
      <c r="B13" s="17"/>
      <c r="C13" s="18"/>
      <c r="D13" s="19"/>
      <c r="E13" s="19"/>
      <c r="F13" s="19"/>
      <c r="G13" s="19"/>
    </row>
    <row r="14" spans="1:12" ht="14.25">
      <c r="A14" s="4" t="s">
        <v>6</v>
      </c>
      <c r="C14" s="7"/>
      <c r="D14" s="6"/>
      <c r="E14" s="91">
        <v>43902</v>
      </c>
      <c r="F14" s="92"/>
      <c r="G14" s="92"/>
      <c r="H14" s="21" t="s">
        <v>7</v>
      </c>
      <c r="I14" s="22"/>
      <c r="J14" s="93">
        <v>43892</v>
      </c>
      <c r="K14" s="94"/>
      <c r="L14" s="22" t="s">
        <v>8</v>
      </c>
    </row>
    <row r="15" spans="1:7" ht="15" thickBot="1">
      <c r="A15" s="4"/>
      <c r="B15" s="4"/>
      <c r="C15" s="18"/>
      <c r="D15" s="19"/>
      <c r="E15" s="19"/>
      <c r="F15" s="19"/>
      <c r="G15" s="19"/>
    </row>
    <row r="16" spans="1:13" ht="14.25">
      <c r="A16" s="4"/>
      <c r="E16" s="82"/>
      <c r="F16" s="83"/>
      <c r="G16" s="83"/>
      <c r="H16" s="84" t="s">
        <v>9</v>
      </c>
      <c r="I16" s="85"/>
      <c r="J16" s="85"/>
      <c r="K16" s="85"/>
      <c r="L16" s="85"/>
      <c r="M16" s="86"/>
    </row>
    <row r="17" spans="8:13" ht="15" thickBot="1">
      <c r="H17" s="23">
        <v>1</v>
      </c>
      <c r="I17" s="24" t="s">
        <v>10</v>
      </c>
      <c r="J17" s="24" t="s">
        <v>11</v>
      </c>
      <c r="K17" s="24">
        <v>3</v>
      </c>
      <c r="L17" s="24">
        <v>4</v>
      </c>
      <c r="M17" s="25"/>
    </row>
    <row r="18" spans="1:25" ht="60" thickBot="1">
      <c r="A18" s="4"/>
      <c r="B18" s="26" t="s">
        <v>12</v>
      </c>
      <c r="C18" s="87" t="s">
        <v>13</v>
      </c>
      <c r="D18" s="88"/>
      <c r="E18" s="88"/>
      <c r="F18" s="27"/>
      <c r="G18" s="28" t="s">
        <v>14</v>
      </c>
      <c r="H18" s="28" t="s">
        <v>15</v>
      </c>
      <c r="I18" s="29" t="s">
        <v>16</v>
      </c>
      <c r="J18" s="29" t="s">
        <v>17</v>
      </c>
      <c r="K18" s="29" t="s">
        <v>18</v>
      </c>
      <c r="L18" s="29" t="s">
        <v>19</v>
      </c>
      <c r="M18" s="25" t="s">
        <v>20</v>
      </c>
      <c r="O18" s="30" t="s">
        <v>21</v>
      </c>
      <c r="S18" s="31" t="s">
        <v>22</v>
      </c>
      <c r="T18" s="31" t="s">
        <v>23</v>
      </c>
      <c r="U18" s="31" t="s">
        <v>24</v>
      </c>
      <c r="V18" s="31" t="s">
        <v>25</v>
      </c>
      <c r="W18" s="31" t="s">
        <v>26</v>
      </c>
      <c r="X18" s="31" t="s">
        <v>27</v>
      </c>
      <c r="Y18">
        <v>1</v>
      </c>
    </row>
    <row r="19" spans="1:25" ht="15" thickBot="1">
      <c r="A19" s="32"/>
      <c r="B19" s="33">
        <v>1</v>
      </c>
      <c r="C19" s="34">
        <f>C5</f>
        <v>43556</v>
      </c>
      <c r="D19" s="35"/>
      <c r="E19" s="36">
        <f>DATE(YEAR(C19),MONTH(C19),DAY(C19))+13</f>
        <v>43569</v>
      </c>
      <c r="F19" s="37"/>
      <c r="G19" s="38">
        <f aca="true" t="shared" si="0" ref="G19:G44">$E$11</f>
        <v>80</v>
      </c>
      <c r="H19" s="39">
        <v>88</v>
      </c>
      <c r="I19" s="40"/>
      <c r="J19" s="40"/>
      <c r="K19" s="40"/>
      <c r="L19" s="40"/>
      <c r="M19" s="38">
        <f aca="true" t="shared" si="1" ref="M19:M44">SUM(H19:L19)</f>
        <v>88</v>
      </c>
      <c r="O19" s="41">
        <f aca="true" t="shared" si="2" ref="O19:O42">IF(Y19+Y18&gt;100,IF(Y19+Y18=101,$G$68,H19+I19+K19+L19+G19),$E$11)-J19</f>
        <v>80</v>
      </c>
      <c r="S19">
        <f>NETWORKDAYS(C19,E19)</f>
        <v>10</v>
      </c>
      <c r="W19">
        <f>U19*8</f>
        <v>0</v>
      </c>
      <c r="X19" s="42">
        <f>M19</f>
        <v>88</v>
      </c>
      <c r="Y19">
        <f>IF(X19&gt;$G$46,100,1)</f>
        <v>1</v>
      </c>
    </row>
    <row r="20" spans="1:24" ht="15" thickBot="1">
      <c r="A20" s="32"/>
      <c r="B20" s="43">
        <f aca="true" t="shared" si="3" ref="B20:B44">B19+1</f>
        <v>2</v>
      </c>
      <c r="C20" s="34">
        <f>DATE(YEAR(C19),MONTH(C19),DAY(C19))+14</f>
        <v>43570</v>
      </c>
      <c r="D20" s="44"/>
      <c r="E20" s="36">
        <f>DATE(YEAR(C20),MONTH(C20),DAY(C20))+13</f>
        <v>43583</v>
      </c>
      <c r="F20" s="45"/>
      <c r="G20" s="38">
        <f t="shared" si="0"/>
        <v>80</v>
      </c>
      <c r="H20" s="46">
        <v>85</v>
      </c>
      <c r="I20" s="47"/>
      <c r="J20" s="47"/>
      <c r="K20" s="47">
        <v>10</v>
      </c>
      <c r="L20" s="47"/>
      <c r="M20" s="38">
        <f t="shared" si="1"/>
        <v>95</v>
      </c>
      <c r="O20" s="41">
        <f t="shared" si="2"/>
        <v>80</v>
      </c>
      <c r="X20" s="42"/>
    </row>
    <row r="21" spans="1:24" ht="15" thickBot="1">
      <c r="A21" s="32"/>
      <c r="B21" s="43">
        <f t="shared" si="3"/>
        <v>3</v>
      </c>
      <c r="C21" s="34">
        <f aca="true" t="shared" si="4" ref="C21:C44">DATE(YEAR(C20),MONTH(C20),DAY(C20))+14</f>
        <v>43584</v>
      </c>
      <c r="D21" s="44"/>
      <c r="E21" s="36">
        <f aca="true" t="shared" si="5" ref="E21:E44">DATE(YEAR(C21),MONTH(C21),DAY(C21))+13</f>
        <v>43597</v>
      </c>
      <c r="F21" s="45"/>
      <c r="G21" s="38">
        <f t="shared" si="0"/>
        <v>80</v>
      </c>
      <c r="H21" s="46">
        <v>80</v>
      </c>
      <c r="I21" s="47"/>
      <c r="J21" s="47"/>
      <c r="K21" s="47"/>
      <c r="L21" s="47">
        <v>3</v>
      </c>
      <c r="M21" s="38">
        <f t="shared" si="1"/>
        <v>83</v>
      </c>
      <c r="O21" s="41">
        <f t="shared" si="2"/>
        <v>80</v>
      </c>
      <c r="X21" s="42"/>
    </row>
    <row r="22" spans="1:24" ht="15" thickBot="1">
      <c r="A22" s="32"/>
      <c r="B22" s="43">
        <f t="shared" si="3"/>
        <v>4</v>
      </c>
      <c r="C22" s="34">
        <f t="shared" si="4"/>
        <v>43598</v>
      </c>
      <c r="D22" s="44"/>
      <c r="E22" s="36">
        <f t="shared" si="5"/>
        <v>43611</v>
      </c>
      <c r="F22" s="45"/>
      <c r="G22" s="38">
        <f t="shared" si="0"/>
        <v>80</v>
      </c>
      <c r="H22" s="46">
        <v>64</v>
      </c>
      <c r="I22" s="47">
        <v>16</v>
      </c>
      <c r="J22" s="47"/>
      <c r="K22" s="47"/>
      <c r="L22" s="47"/>
      <c r="M22" s="38">
        <f t="shared" si="1"/>
        <v>80</v>
      </c>
      <c r="O22" s="41">
        <f t="shared" si="2"/>
        <v>80</v>
      </c>
      <c r="X22" s="42"/>
    </row>
    <row r="23" spans="1:24" ht="15" thickBot="1">
      <c r="A23" s="32"/>
      <c r="B23" s="43">
        <f t="shared" si="3"/>
        <v>5</v>
      </c>
      <c r="C23" s="34">
        <f t="shared" si="4"/>
        <v>43612</v>
      </c>
      <c r="D23" s="44"/>
      <c r="E23" s="36">
        <f t="shared" si="5"/>
        <v>43625</v>
      </c>
      <c r="F23" s="45"/>
      <c r="G23" s="38">
        <f t="shared" si="0"/>
        <v>80</v>
      </c>
      <c r="H23" s="46">
        <v>16</v>
      </c>
      <c r="I23" s="47">
        <v>64</v>
      </c>
      <c r="J23" s="47"/>
      <c r="K23" s="47"/>
      <c r="L23" s="47"/>
      <c r="M23" s="38">
        <f t="shared" si="1"/>
        <v>80</v>
      </c>
      <c r="O23" s="41">
        <f t="shared" si="2"/>
        <v>80</v>
      </c>
      <c r="X23" s="42"/>
    </row>
    <row r="24" spans="1:24" ht="15" thickBot="1">
      <c r="A24" s="32"/>
      <c r="B24" s="43">
        <f t="shared" si="3"/>
        <v>6</v>
      </c>
      <c r="C24" s="34">
        <f t="shared" si="4"/>
        <v>43626</v>
      </c>
      <c r="D24" s="44"/>
      <c r="E24" s="36">
        <f t="shared" si="5"/>
        <v>43639</v>
      </c>
      <c r="F24" s="45"/>
      <c r="G24" s="38">
        <f t="shared" si="0"/>
        <v>80</v>
      </c>
      <c r="H24" s="46">
        <v>80</v>
      </c>
      <c r="I24" s="47"/>
      <c r="J24" s="47"/>
      <c r="K24" s="47"/>
      <c r="L24" s="47"/>
      <c r="M24" s="38">
        <f t="shared" si="1"/>
        <v>80</v>
      </c>
      <c r="O24" s="41">
        <f t="shared" si="2"/>
        <v>80</v>
      </c>
      <c r="X24" s="42"/>
    </row>
    <row r="25" spans="1:24" ht="15" thickBot="1">
      <c r="A25" s="32"/>
      <c r="B25" s="43">
        <f t="shared" si="3"/>
        <v>7</v>
      </c>
      <c r="C25" s="34">
        <f t="shared" si="4"/>
        <v>43640</v>
      </c>
      <c r="D25" s="44"/>
      <c r="E25" s="36">
        <f t="shared" si="5"/>
        <v>43653</v>
      </c>
      <c r="F25" s="45"/>
      <c r="G25" s="38">
        <f t="shared" si="0"/>
        <v>80</v>
      </c>
      <c r="H25" s="46">
        <v>80</v>
      </c>
      <c r="I25" s="47"/>
      <c r="J25" s="47"/>
      <c r="K25" s="47">
        <v>16</v>
      </c>
      <c r="L25" s="47"/>
      <c r="M25" s="38">
        <f t="shared" si="1"/>
        <v>96</v>
      </c>
      <c r="O25" s="41">
        <f t="shared" si="2"/>
        <v>80</v>
      </c>
      <c r="X25" s="42"/>
    </row>
    <row r="26" spans="1:24" ht="15" thickBot="1">
      <c r="A26" s="32"/>
      <c r="B26" s="43">
        <f t="shared" si="3"/>
        <v>8</v>
      </c>
      <c r="C26" s="34">
        <f t="shared" si="4"/>
        <v>43654</v>
      </c>
      <c r="D26" s="44"/>
      <c r="E26" s="36">
        <f t="shared" si="5"/>
        <v>43667</v>
      </c>
      <c r="F26" s="45"/>
      <c r="G26" s="38">
        <f t="shared" si="0"/>
        <v>80</v>
      </c>
      <c r="H26" s="46">
        <v>80</v>
      </c>
      <c r="I26" s="47"/>
      <c r="J26" s="47"/>
      <c r="K26" s="47"/>
      <c r="L26" s="47">
        <v>20</v>
      </c>
      <c r="M26" s="38">
        <f t="shared" si="1"/>
        <v>100</v>
      </c>
      <c r="O26" s="41">
        <f t="shared" si="2"/>
        <v>80</v>
      </c>
      <c r="X26" s="42"/>
    </row>
    <row r="27" spans="1:24" ht="15" thickBot="1">
      <c r="A27" s="32"/>
      <c r="B27" s="43">
        <f t="shared" si="3"/>
        <v>9</v>
      </c>
      <c r="C27" s="34">
        <f t="shared" si="4"/>
        <v>43668</v>
      </c>
      <c r="D27" s="44"/>
      <c r="E27" s="36">
        <f t="shared" si="5"/>
        <v>43681</v>
      </c>
      <c r="F27" s="45"/>
      <c r="G27" s="38">
        <f t="shared" si="0"/>
        <v>80</v>
      </c>
      <c r="H27" s="46">
        <v>80</v>
      </c>
      <c r="I27" s="47"/>
      <c r="J27" s="47"/>
      <c r="K27" s="47"/>
      <c r="L27" s="47"/>
      <c r="M27" s="38">
        <f t="shared" si="1"/>
        <v>80</v>
      </c>
      <c r="O27" s="41">
        <f t="shared" si="2"/>
        <v>80</v>
      </c>
      <c r="X27" s="42"/>
    </row>
    <row r="28" spans="1:24" ht="15" thickBot="1">
      <c r="A28" s="32"/>
      <c r="B28" s="43">
        <f t="shared" si="3"/>
        <v>10</v>
      </c>
      <c r="C28" s="34">
        <f t="shared" si="4"/>
        <v>43682</v>
      </c>
      <c r="D28" s="44"/>
      <c r="E28" s="36">
        <f t="shared" si="5"/>
        <v>43695</v>
      </c>
      <c r="F28" s="45"/>
      <c r="G28" s="38">
        <f t="shared" si="0"/>
        <v>80</v>
      </c>
      <c r="H28" s="46">
        <v>82</v>
      </c>
      <c r="I28" s="47"/>
      <c r="J28" s="47"/>
      <c r="K28" s="47"/>
      <c r="L28" s="47"/>
      <c r="M28" s="38">
        <f t="shared" si="1"/>
        <v>82</v>
      </c>
      <c r="O28" s="41">
        <f t="shared" si="2"/>
        <v>80</v>
      </c>
      <c r="X28" s="42"/>
    </row>
    <row r="29" spans="1:24" ht="15" thickBot="1">
      <c r="A29" s="32"/>
      <c r="B29" s="43">
        <f t="shared" si="3"/>
        <v>11</v>
      </c>
      <c r="C29" s="34">
        <f t="shared" si="4"/>
        <v>43696</v>
      </c>
      <c r="D29" s="44"/>
      <c r="E29" s="36">
        <f t="shared" si="5"/>
        <v>43709</v>
      </c>
      <c r="F29" s="45"/>
      <c r="G29" s="38">
        <f t="shared" si="0"/>
        <v>80</v>
      </c>
      <c r="H29" s="46">
        <v>80</v>
      </c>
      <c r="I29" s="47"/>
      <c r="J29" s="47"/>
      <c r="K29" s="47">
        <v>10</v>
      </c>
      <c r="L29" s="47"/>
      <c r="M29" s="38">
        <f t="shared" si="1"/>
        <v>90</v>
      </c>
      <c r="O29" s="41">
        <f t="shared" si="2"/>
        <v>80</v>
      </c>
      <c r="X29" s="42"/>
    </row>
    <row r="30" spans="1:24" ht="15" thickBot="1">
      <c r="A30" s="32"/>
      <c r="B30" s="43">
        <f t="shared" si="3"/>
        <v>12</v>
      </c>
      <c r="C30" s="34">
        <f t="shared" si="4"/>
        <v>43710</v>
      </c>
      <c r="D30" s="44"/>
      <c r="E30" s="36">
        <f t="shared" si="5"/>
        <v>43723</v>
      </c>
      <c r="F30" s="45"/>
      <c r="G30" s="38">
        <f t="shared" si="0"/>
        <v>80</v>
      </c>
      <c r="H30" s="46">
        <v>78</v>
      </c>
      <c r="I30" s="47">
        <v>16</v>
      </c>
      <c r="J30" s="47"/>
      <c r="K30" s="47"/>
      <c r="L30" s="47"/>
      <c r="M30" s="38">
        <f t="shared" si="1"/>
        <v>94</v>
      </c>
      <c r="O30" s="41">
        <f t="shared" si="2"/>
        <v>80</v>
      </c>
      <c r="X30" s="42"/>
    </row>
    <row r="31" spans="1:24" ht="15" thickBot="1">
      <c r="A31" s="32"/>
      <c r="B31" s="43">
        <f t="shared" si="3"/>
        <v>13</v>
      </c>
      <c r="C31" s="34">
        <f t="shared" si="4"/>
        <v>43724</v>
      </c>
      <c r="D31" s="44"/>
      <c r="E31" s="36">
        <f t="shared" si="5"/>
        <v>43737</v>
      </c>
      <c r="F31" s="45"/>
      <c r="G31" s="38">
        <f t="shared" si="0"/>
        <v>80</v>
      </c>
      <c r="H31" s="46">
        <v>85</v>
      </c>
      <c r="I31" s="47"/>
      <c r="J31" s="47"/>
      <c r="K31" s="47"/>
      <c r="L31" s="47"/>
      <c r="M31" s="38">
        <f t="shared" si="1"/>
        <v>85</v>
      </c>
      <c r="O31" s="41">
        <f t="shared" si="2"/>
        <v>80</v>
      </c>
      <c r="X31" s="42"/>
    </row>
    <row r="32" spans="1:24" ht="15" thickBot="1">
      <c r="A32" s="32"/>
      <c r="B32" s="43">
        <f t="shared" si="3"/>
        <v>14</v>
      </c>
      <c r="C32" s="34">
        <f t="shared" si="4"/>
        <v>43738</v>
      </c>
      <c r="D32" s="44"/>
      <c r="E32" s="36">
        <f t="shared" si="5"/>
        <v>43751</v>
      </c>
      <c r="F32" s="45"/>
      <c r="G32" s="38">
        <f t="shared" si="0"/>
        <v>80</v>
      </c>
      <c r="H32" s="46">
        <v>80</v>
      </c>
      <c r="I32" s="47"/>
      <c r="J32" s="47"/>
      <c r="K32" s="47"/>
      <c r="L32" s="47"/>
      <c r="M32" s="38">
        <f t="shared" si="1"/>
        <v>80</v>
      </c>
      <c r="O32" s="41">
        <f t="shared" si="2"/>
        <v>80</v>
      </c>
      <c r="X32" s="42"/>
    </row>
    <row r="33" spans="1:24" ht="15" thickBot="1">
      <c r="A33" s="32"/>
      <c r="B33" s="43">
        <f t="shared" si="3"/>
        <v>15</v>
      </c>
      <c r="C33" s="34">
        <f t="shared" si="4"/>
        <v>43752</v>
      </c>
      <c r="D33" s="44"/>
      <c r="E33" s="36">
        <f t="shared" si="5"/>
        <v>43765</v>
      </c>
      <c r="F33" s="45"/>
      <c r="G33" s="38">
        <f t="shared" si="0"/>
        <v>80</v>
      </c>
      <c r="H33" s="46">
        <v>80</v>
      </c>
      <c r="I33" s="47"/>
      <c r="J33" s="47"/>
      <c r="K33" s="47"/>
      <c r="L33" s="47"/>
      <c r="M33" s="38">
        <f t="shared" si="1"/>
        <v>80</v>
      </c>
      <c r="O33" s="41">
        <f t="shared" si="2"/>
        <v>80</v>
      </c>
      <c r="X33" s="42"/>
    </row>
    <row r="34" spans="1:24" ht="15" thickBot="1">
      <c r="A34" s="32"/>
      <c r="B34" s="43">
        <f t="shared" si="3"/>
        <v>16</v>
      </c>
      <c r="C34" s="34">
        <f t="shared" si="4"/>
        <v>43766</v>
      </c>
      <c r="D34" s="44"/>
      <c r="E34" s="36">
        <f t="shared" si="5"/>
        <v>43779</v>
      </c>
      <c r="F34" s="45"/>
      <c r="G34" s="38">
        <f t="shared" si="0"/>
        <v>80</v>
      </c>
      <c r="H34" s="46">
        <v>64</v>
      </c>
      <c r="I34" s="47">
        <v>16</v>
      </c>
      <c r="J34" s="47"/>
      <c r="K34" s="47">
        <v>16</v>
      </c>
      <c r="L34" s="47">
        <v>12</v>
      </c>
      <c r="M34" s="38">
        <f t="shared" si="1"/>
        <v>108</v>
      </c>
      <c r="O34" s="41">
        <f t="shared" si="2"/>
        <v>80</v>
      </c>
      <c r="X34" s="42"/>
    </row>
    <row r="35" spans="1:24" ht="15" thickBot="1">
      <c r="A35" s="32"/>
      <c r="B35" s="43">
        <f t="shared" si="3"/>
        <v>17</v>
      </c>
      <c r="C35" s="34">
        <f t="shared" si="4"/>
        <v>43780</v>
      </c>
      <c r="D35" s="44"/>
      <c r="E35" s="36">
        <f t="shared" si="5"/>
        <v>43793</v>
      </c>
      <c r="F35" s="45"/>
      <c r="G35" s="38">
        <f t="shared" si="0"/>
        <v>80</v>
      </c>
      <c r="H35" s="46">
        <v>90</v>
      </c>
      <c r="I35" s="47"/>
      <c r="J35" s="47"/>
      <c r="K35" s="47"/>
      <c r="L35" s="47"/>
      <c r="M35" s="38">
        <f t="shared" si="1"/>
        <v>90</v>
      </c>
      <c r="O35" s="41">
        <f t="shared" si="2"/>
        <v>80</v>
      </c>
      <c r="X35" s="42"/>
    </row>
    <row r="36" spans="1:24" ht="15" thickBot="1">
      <c r="A36" s="32"/>
      <c r="B36" s="43">
        <f t="shared" si="3"/>
        <v>18</v>
      </c>
      <c r="C36" s="34">
        <f t="shared" si="4"/>
        <v>43794</v>
      </c>
      <c r="D36" s="44"/>
      <c r="E36" s="36">
        <f t="shared" si="5"/>
        <v>43807</v>
      </c>
      <c r="F36" s="45"/>
      <c r="G36" s="38">
        <f t="shared" si="0"/>
        <v>80</v>
      </c>
      <c r="H36" s="46">
        <v>80</v>
      </c>
      <c r="I36" s="47"/>
      <c r="J36" s="47"/>
      <c r="K36" s="47"/>
      <c r="L36" s="47"/>
      <c r="M36" s="38">
        <f t="shared" si="1"/>
        <v>80</v>
      </c>
      <c r="O36" s="41">
        <f t="shared" si="2"/>
        <v>80</v>
      </c>
      <c r="X36" s="42"/>
    </row>
    <row r="37" spans="1:24" ht="15" thickBot="1">
      <c r="A37" s="32"/>
      <c r="B37" s="43">
        <f t="shared" si="3"/>
        <v>19</v>
      </c>
      <c r="C37" s="34">
        <f t="shared" si="4"/>
        <v>43808</v>
      </c>
      <c r="D37" s="44"/>
      <c r="E37" s="36">
        <f t="shared" si="5"/>
        <v>43821</v>
      </c>
      <c r="F37" s="45"/>
      <c r="G37" s="38">
        <f t="shared" si="0"/>
        <v>80</v>
      </c>
      <c r="H37" s="46">
        <v>76</v>
      </c>
      <c r="I37" s="47"/>
      <c r="J37" s="47"/>
      <c r="K37" s="47"/>
      <c r="L37" s="47"/>
      <c r="M37" s="38">
        <f t="shared" si="1"/>
        <v>76</v>
      </c>
      <c r="O37" s="41">
        <f t="shared" si="2"/>
        <v>80</v>
      </c>
      <c r="X37" s="42"/>
    </row>
    <row r="38" spans="1:24" ht="15" thickBot="1">
      <c r="A38" s="32"/>
      <c r="B38" s="43">
        <f t="shared" si="3"/>
        <v>20</v>
      </c>
      <c r="C38" s="34">
        <f t="shared" si="4"/>
        <v>43822</v>
      </c>
      <c r="D38" s="44"/>
      <c r="E38" s="36">
        <f t="shared" si="5"/>
        <v>43835</v>
      </c>
      <c r="F38" s="45"/>
      <c r="G38" s="38">
        <f t="shared" si="0"/>
        <v>80</v>
      </c>
      <c r="H38" s="46">
        <v>80</v>
      </c>
      <c r="I38" s="47"/>
      <c r="J38" s="47"/>
      <c r="K38" s="47"/>
      <c r="L38" s="47"/>
      <c r="M38" s="38">
        <f t="shared" si="1"/>
        <v>80</v>
      </c>
      <c r="O38" s="41">
        <f t="shared" si="2"/>
        <v>80</v>
      </c>
      <c r="X38" s="42"/>
    </row>
    <row r="39" spans="1:24" ht="15" thickBot="1">
      <c r="A39" s="32"/>
      <c r="B39" s="43">
        <f t="shared" si="3"/>
        <v>21</v>
      </c>
      <c r="C39" s="34">
        <f t="shared" si="4"/>
        <v>43836</v>
      </c>
      <c r="D39" s="44"/>
      <c r="E39" s="36">
        <f t="shared" si="5"/>
        <v>43849</v>
      </c>
      <c r="F39" s="45"/>
      <c r="G39" s="38">
        <f t="shared" si="0"/>
        <v>80</v>
      </c>
      <c r="H39" s="46">
        <v>80</v>
      </c>
      <c r="I39" s="47"/>
      <c r="J39" s="47"/>
      <c r="K39" s="47"/>
      <c r="L39" s="47"/>
      <c r="M39" s="38">
        <f t="shared" si="1"/>
        <v>80</v>
      </c>
      <c r="O39" s="41">
        <f t="shared" si="2"/>
        <v>80</v>
      </c>
      <c r="X39" s="42"/>
    </row>
    <row r="40" spans="1:24" ht="15" thickBot="1">
      <c r="A40" s="32"/>
      <c r="B40" s="43">
        <f t="shared" si="3"/>
        <v>22</v>
      </c>
      <c r="C40" s="34">
        <f t="shared" si="4"/>
        <v>43850</v>
      </c>
      <c r="D40" s="44"/>
      <c r="E40" s="36">
        <f t="shared" si="5"/>
        <v>43863</v>
      </c>
      <c r="F40" s="45"/>
      <c r="G40" s="38">
        <f t="shared" si="0"/>
        <v>80</v>
      </c>
      <c r="H40" s="46">
        <v>32</v>
      </c>
      <c r="I40" s="47">
        <v>48</v>
      </c>
      <c r="J40" s="47"/>
      <c r="K40" s="47">
        <v>8</v>
      </c>
      <c r="L40" s="47"/>
      <c r="M40" s="38">
        <f t="shared" si="1"/>
        <v>88</v>
      </c>
      <c r="O40" s="41">
        <f t="shared" si="2"/>
        <v>80</v>
      </c>
      <c r="X40" s="42"/>
    </row>
    <row r="41" spans="1:24" ht="15" thickBot="1">
      <c r="A41" s="32"/>
      <c r="B41" s="43">
        <f t="shared" si="3"/>
        <v>23</v>
      </c>
      <c r="C41" s="34">
        <f t="shared" si="4"/>
        <v>43864</v>
      </c>
      <c r="D41" s="44"/>
      <c r="E41" s="36">
        <f t="shared" si="5"/>
        <v>43877</v>
      </c>
      <c r="F41" s="45"/>
      <c r="G41" s="38">
        <f t="shared" si="0"/>
        <v>80</v>
      </c>
      <c r="H41" s="46">
        <v>80</v>
      </c>
      <c r="I41" s="47"/>
      <c r="J41" s="47"/>
      <c r="K41" s="47"/>
      <c r="L41" s="47"/>
      <c r="M41" s="38">
        <f t="shared" si="1"/>
        <v>80</v>
      </c>
      <c r="O41" s="41">
        <f t="shared" si="2"/>
        <v>80</v>
      </c>
      <c r="X41" s="42"/>
    </row>
    <row r="42" spans="1:24" ht="15" thickBot="1">
      <c r="A42" s="32"/>
      <c r="B42" s="43">
        <f t="shared" si="3"/>
        <v>24</v>
      </c>
      <c r="C42" s="34">
        <f t="shared" si="4"/>
        <v>43878</v>
      </c>
      <c r="D42" s="44"/>
      <c r="E42" s="36">
        <f t="shared" si="5"/>
        <v>43891</v>
      </c>
      <c r="F42" s="45"/>
      <c r="G42" s="38">
        <f t="shared" si="0"/>
        <v>80</v>
      </c>
      <c r="H42" s="46">
        <v>80</v>
      </c>
      <c r="I42" s="47"/>
      <c r="J42" s="47"/>
      <c r="K42" s="47"/>
      <c r="L42" s="47"/>
      <c r="M42" s="38">
        <f t="shared" si="1"/>
        <v>80</v>
      </c>
      <c r="O42" s="41">
        <f t="shared" si="2"/>
        <v>80</v>
      </c>
      <c r="X42" s="42"/>
    </row>
    <row r="43" spans="1:24" ht="15" thickBot="1">
      <c r="A43" s="32"/>
      <c r="B43" s="43">
        <f t="shared" si="3"/>
        <v>25</v>
      </c>
      <c r="C43" s="34">
        <f t="shared" si="4"/>
        <v>43892</v>
      </c>
      <c r="D43" s="44"/>
      <c r="E43" s="36">
        <f t="shared" si="5"/>
        <v>43905</v>
      </c>
      <c r="F43" s="45"/>
      <c r="G43" s="38">
        <f t="shared" si="0"/>
        <v>80</v>
      </c>
      <c r="H43" s="46">
        <v>83</v>
      </c>
      <c r="I43" s="47"/>
      <c r="J43" s="47"/>
      <c r="K43" s="47"/>
      <c r="L43" s="47"/>
      <c r="M43" s="38">
        <f t="shared" si="1"/>
        <v>83</v>
      </c>
      <c r="O43" s="41">
        <v>95.78</v>
      </c>
      <c r="X43" s="42"/>
    </row>
    <row r="44" spans="2:24" ht="15" thickBot="1">
      <c r="B44" s="43">
        <f t="shared" si="3"/>
        <v>26</v>
      </c>
      <c r="C44" s="34">
        <f t="shared" si="4"/>
        <v>43906</v>
      </c>
      <c r="D44" s="44"/>
      <c r="E44" s="36">
        <f t="shared" si="5"/>
        <v>43919</v>
      </c>
      <c r="F44" s="45"/>
      <c r="G44" s="38">
        <f t="shared" si="0"/>
        <v>80</v>
      </c>
      <c r="H44" s="46">
        <v>80</v>
      </c>
      <c r="I44" s="47"/>
      <c r="J44" s="47"/>
      <c r="K44" s="47"/>
      <c r="L44" s="47"/>
      <c r="M44" s="38">
        <f t="shared" si="1"/>
        <v>80</v>
      </c>
      <c r="O44" s="41">
        <v>160</v>
      </c>
      <c r="X44" s="42"/>
    </row>
    <row r="45" spans="2:15" ht="6" customHeight="1">
      <c r="B45" s="48"/>
      <c r="C45" s="49"/>
      <c r="D45" s="49"/>
      <c r="E45" s="50"/>
      <c r="F45" s="50"/>
      <c r="G45" s="50"/>
      <c r="H45" s="48"/>
      <c r="I45" s="49"/>
      <c r="J45" s="49"/>
      <c r="K45" s="49"/>
      <c r="L45" s="49"/>
      <c r="M45" s="51"/>
      <c r="O45" s="52"/>
    </row>
    <row r="46" spans="2:15" ht="15" thickBot="1">
      <c r="B46" s="53"/>
      <c r="C46" s="54"/>
      <c r="D46" s="54"/>
      <c r="E46" s="55" t="s">
        <v>20</v>
      </c>
      <c r="F46" s="56"/>
      <c r="G46" s="57">
        <f>SUM(G19:G44)</f>
        <v>2080</v>
      </c>
      <c r="H46" s="53"/>
      <c r="I46" s="54"/>
      <c r="J46" s="54"/>
      <c r="K46" s="54"/>
      <c r="L46" s="54"/>
      <c r="M46" s="58">
        <f>SUM(M19:M45)</f>
        <v>2218</v>
      </c>
      <c r="O46" s="59">
        <f>SUM(O19:O44)</f>
        <v>2175.7799999999997</v>
      </c>
    </row>
    <row r="47" spans="2:18" ht="11.25" customHeight="1">
      <c r="B47" s="60"/>
      <c r="C47" s="61"/>
      <c r="D47" s="61"/>
      <c r="E47" s="61"/>
      <c r="F47" s="61"/>
      <c r="G47" s="61"/>
      <c r="H47" s="61"/>
      <c r="L47" s="60"/>
      <c r="M47" s="61"/>
      <c r="N47" s="61"/>
      <c r="O47" s="61"/>
      <c r="P47" s="61"/>
      <c r="Q47" s="61"/>
      <c r="R47" s="61"/>
    </row>
    <row r="48" spans="1:18" ht="15" customHeight="1">
      <c r="A48" s="89" t="s">
        <v>28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61"/>
      <c r="Q48" s="61"/>
      <c r="R48" s="61"/>
    </row>
    <row r="49" spans="1:18" ht="11.25" customHeight="1">
      <c r="A49" s="4"/>
      <c r="B49" s="60"/>
      <c r="C49" s="61"/>
      <c r="D49" s="61"/>
      <c r="E49" s="61"/>
      <c r="F49" s="61"/>
      <c r="G49" s="61"/>
      <c r="H49" s="61"/>
      <c r="L49" s="60"/>
      <c r="M49" s="61"/>
      <c r="N49" s="61"/>
      <c r="O49" s="61"/>
      <c r="P49" s="61"/>
      <c r="Q49" s="61"/>
      <c r="R49" s="61"/>
    </row>
    <row r="50" spans="1:26" ht="11.25" customHeight="1">
      <c r="A50" s="76" t="str">
        <f>"Step 1. To calculate the proportion of the basic hours falling BEFORE the basic hours are exceeded, "&amp;TEXT(J14,"d mmmm")&amp;" to "&amp;TEXT(E14-1,"d mmmm")&amp;", ("&amp;E52&amp;") days"</f>
        <v>Step 1. To calculate the proportion of the basic hours falling BEFORE the basic hours are exceeded, 2 March to 11 March, (10) days</v>
      </c>
      <c r="B50" s="76"/>
      <c r="C50" s="76"/>
      <c r="D50" s="76"/>
      <c r="E50" s="76"/>
      <c r="F50" s="76"/>
      <c r="G50" s="76"/>
      <c r="H50" s="76"/>
      <c r="I50" s="79"/>
      <c r="J50" s="79"/>
      <c r="K50" s="79"/>
      <c r="L50" s="79"/>
      <c r="M50" s="79"/>
      <c r="N50" s="79"/>
      <c r="O50" s="79"/>
      <c r="P50" s="61"/>
      <c r="Q50" s="61"/>
      <c r="R50" s="61"/>
      <c r="X50" t="str">
        <f>TEXT(C19,"d mmm yy")&amp;" - "&amp;TEXT(E19,"d mmm yy")</f>
        <v>1 Apr 19 - 14 Apr 19</v>
      </c>
      <c r="Y50">
        <v>1</v>
      </c>
      <c r="Z50" s="42">
        <f>IF(Y19+Y18&lt;200,0,SUM(H19:L19)-J19)</f>
        <v>0</v>
      </c>
    </row>
    <row r="51" spans="2:26" ht="11.25" customHeight="1">
      <c r="B51" s="4"/>
      <c r="C51" s="12"/>
      <c r="D51" s="12"/>
      <c r="E51" s="12"/>
      <c r="F51" s="12"/>
      <c r="G51" s="12"/>
      <c r="H51" s="12"/>
      <c r="L51" s="60"/>
      <c r="M51" s="61"/>
      <c r="N51" s="61"/>
      <c r="O51" s="61"/>
      <c r="P51" s="61"/>
      <c r="Q51" s="61"/>
      <c r="R51" s="61"/>
      <c r="X51" t="e">
        <f>TEXT(#REF!,"d mmm yy")&amp;" - "&amp;TEXT(#REF!,"d mmm yy")</f>
        <v>#REF!</v>
      </c>
      <c r="Y51">
        <v>2</v>
      </c>
      <c r="Z51" s="42" t="e">
        <f>IF(#REF!+Y19&lt;200,0,SUM(#REF!)-#REF!)</f>
        <v>#REF!</v>
      </c>
    </row>
    <row r="52" spans="2:26" ht="11.25" customHeight="1" thickBot="1">
      <c r="B52" s="6"/>
      <c r="C52" s="62">
        <f>C7</f>
        <v>2080</v>
      </c>
      <c r="D52" s="12" t="s">
        <v>29</v>
      </c>
      <c r="E52" s="63">
        <f>E14-J14</f>
        <v>10</v>
      </c>
      <c r="F52" s="64" t="s">
        <v>4</v>
      </c>
      <c r="G52" s="65">
        <f>(E52/E53)*C52</f>
        <v>56.986301369863014</v>
      </c>
      <c r="H52" s="15" t="s">
        <v>30</v>
      </c>
      <c r="L52" s="60"/>
      <c r="M52" s="61"/>
      <c r="N52" s="61"/>
      <c r="O52" s="61"/>
      <c r="P52" s="61"/>
      <c r="Q52" s="61"/>
      <c r="R52" s="61"/>
      <c r="X52" t="e">
        <f>TEXT(#REF!,"d mmm yy")&amp;" - "&amp;TEXT(#REF!,"d mmm yy")</f>
        <v>#REF!</v>
      </c>
      <c r="Y52">
        <v>3</v>
      </c>
      <c r="Z52" s="42" t="e">
        <f>IF(#REF!+#REF!&lt;200,0,SUM(#REF!)-#REF!)</f>
        <v>#REF!</v>
      </c>
    </row>
    <row r="53" spans="2:26" ht="11.25" customHeight="1">
      <c r="B53" s="4"/>
      <c r="C53" s="16"/>
      <c r="D53" s="12"/>
      <c r="E53" s="16">
        <v>365</v>
      </c>
      <c r="F53" s="12"/>
      <c r="G53" s="12"/>
      <c r="H53" s="12"/>
      <c r="L53" s="60"/>
      <c r="M53" s="61"/>
      <c r="N53" s="61"/>
      <c r="O53" s="61"/>
      <c r="P53" s="61"/>
      <c r="Q53" s="61"/>
      <c r="R53" s="61"/>
      <c r="X53" t="e">
        <f>TEXT(#REF!,"d mmm yy")&amp;" - "&amp;TEXT(#REF!,"d mmm yy")</f>
        <v>#REF!</v>
      </c>
      <c r="Y53">
        <v>4</v>
      </c>
      <c r="Z53" s="42" t="e">
        <f>IF(#REF!+#REF!&lt;200,0,SUM(#REF!)-#REF!)</f>
        <v>#REF!</v>
      </c>
    </row>
    <row r="54" spans="1:26" ht="11.25" customHeight="1">
      <c r="A54" s="76" t="s">
        <v>31</v>
      </c>
      <c r="B54" s="76"/>
      <c r="C54" s="76"/>
      <c r="D54" s="76"/>
      <c r="E54" s="76"/>
      <c r="F54" s="76"/>
      <c r="G54" s="76"/>
      <c r="H54" s="76"/>
      <c r="I54" s="79"/>
      <c r="J54" s="79"/>
      <c r="K54" s="79"/>
      <c r="L54" s="79"/>
      <c r="M54" s="79"/>
      <c r="N54" s="79"/>
      <c r="O54" s="79"/>
      <c r="P54" s="61"/>
      <c r="Q54" s="66"/>
      <c r="R54" s="61"/>
      <c r="X54" t="e">
        <f>TEXT(#REF!,"d mmm yy")&amp;" - "&amp;TEXT(#REF!,"d mmm yy")</f>
        <v>#REF!</v>
      </c>
      <c r="Y54">
        <v>5</v>
      </c>
      <c r="Z54" s="42" t="e">
        <f>IF(#REF!+#REF!&lt;200,0,SUM(#REF!)-#REF!)</f>
        <v>#REF!</v>
      </c>
    </row>
    <row r="55" spans="2:26" ht="11.25" customHeight="1">
      <c r="B55" s="60"/>
      <c r="C55" s="61"/>
      <c r="D55" s="61"/>
      <c r="E55" s="61"/>
      <c r="F55" s="61"/>
      <c r="G55" s="61"/>
      <c r="H55" s="61"/>
      <c r="L55" s="60"/>
      <c r="M55" s="61"/>
      <c r="N55" s="61"/>
      <c r="O55" s="61"/>
      <c r="P55" s="61"/>
      <c r="Q55" s="61"/>
      <c r="R55" s="61"/>
      <c r="X55" t="e">
        <f>TEXT(#REF!,"d mmm yy")&amp;" - "&amp;TEXT(#REF!,"d mmm yy")</f>
        <v>#REF!</v>
      </c>
      <c r="Y55">
        <v>6</v>
      </c>
      <c r="Z55" s="42" t="e">
        <f>IF(#REF!+#REF!&lt;200,0,SUM(#REF!)-#REF!)</f>
        <v>#REF!</v>
      </c>
    </row>
    <row r="56" spans="1:26" ht="11.25" customHeight="1">
      <c r="A56" s="76" t="str">
        <f>"Step 2. To calculate the proportion of the basic hours falling AFTER the basic hours are exceeded, "&amp;TEXT(E14,"d mmmm")&amp;" to 15 March, 4 days"</f>
        <v>Step 2. To calculate the proportion of the basic hours falling AFTER the basic hours are exceeded, 12 March to 15 March, 4 days</v>
      </c>
      <c r="B56" s="76"/>
      <c r="C56" s="76"/>
      <c r="D56" s="76"/>
      <c r="E56" s="76"/>
      <c r="F56" s="76"/>
      <c r="G56" s="76"/>
      <c r="H56" s="76"/>
      <c r="I56" s="79"/>
      <c r="J56" s="79"/>
      <c r="K56" s="79"/>
      <c r="L56" s="79"/>
      <c r="M56" s="79"/>
      <c r="N56" s="79"/>
      <c r="O56" s="79"/>
      <c r="P56" s="61"/>
      <c r="Q56" s="61"/>
      <c r="R56" s="61"/>
      <c r="X56" t="e">
        <f>TEXT(#REF!,"d mmm yy")&amp;" - "&amp;TEXT(#REF!,"d mmm yy")</f>
        <v>#REF!</v>
      </c>
      <c r="Y56">
        <v>7</v>
      </c>
      <c r="Z56" s="42" t="e">
        <f>IF(#REF!+#REF!&lt;200,0,SUM(#REF!)-#REF!)</f>
        <v>#REF!</v>
      </c>
    </row>
    <row r="57" spans="2:26" ht="11.25" customHeight="1" hidden="1">
      <c r="B57" s="4"/>
      <c r="C57" s="12"/>
      <c r="D57" s="12"/>
      <c r="E57" s="12">
        <f>(DATE(YEAR(J14),MONTH(J14)+1,DAY(J14)))-1</f>
        <v>43922</v>
      </c>
      <c r="F57" s="12"/>
      <c r="G57" s="12"/>
      <c r="H57" s="12"/>
      <c r="L57" s="60"/>
      <c r="M57" s="61"/>
      <c r="N57" s="61"/>
      <c r="O57" s="61"/>
      <c r="P57" s="61"/>
      <c r="Q57" s="61"/>
      <c r="R57" s="61"/>
      <c r="X57" t="e">
        <f>TEXT(#REF!,"d mmm yy")&amp;" - "&amp;TEXT(#REF!,"d mmm yy")</f>
        <v>#REF!</v>
      </c>
      <c r="Y57">
        <v>8</v>
      </c>
      <c r="Z57" s="42" t="e">
        <f>IF(#REF!+#REF!&lt;200,0,SUM(#REF!)-#REF!)</f>
        <v>#REF!</v>
      </c>
    </row>
    <row r="58" spans="2:26" ht="11.25" customHeight="1">
      <c r="B58" s="4"/>
      <c r="C58" s="12"/>
      <c r="D58" s="12"/>
      <c r="E58" s="12"/>
      <c r="F58" s="12"/>
      <c r="G58" s="12"/>
      <c r="H58" s="12"/>
      <c r="L58" s="60"/>
      <c r="M58" s="61"/>
      <c r="N58" s="61"/>
      <c r="O58" s="61"/>
      <c r="P58" s="61"/>
      <c r="Q58" s="61"/>
      <c r="R58" s="61"/>
      <c r="X58" t="e">
        <f>TEXT(#REF!,"d mmm yy")&amp;" - "&amp;TEXT(#REF!,"d mmm yy")</f>
        <v>#REF!</v>
      </c>
      <c r="Y58">
        <v>9</v>
      </c>
      <c r="Z58" s="42" t="e">
        <f>IF(#REF!+#REF!&lt;200,0,SUM(#REF!)-#REF!)</f>
        <v>#REF!</v>
      </c>
    </row>
    <row r="59" spans="2:26" ht="11.25" customHeight="1" thickBot="1">
      <c r="B59" s="6"/>
      <c r="C59" s="62">
        <f>C7</f>
        <v>2080</v>
      </c>
      <c r="D59" s="12" t="s">
        <v>29</v>
      </c>
      <c r="E59" s="63">
        <v>4</v>
      </c>
      <c r="F59" s="64" t="s">
        <v>4</v>
      </c>
      <c r="G59" s="65">
        <f>(E59/E60)*C59</f>
        <v>22.794520547945204</v>
      </c>
      <c r="H59" s="15" t="s">
        <v>30</v>
      </c>
      <c r="L59" s="60"/>
      <c r="M59" s="61"/>
      <c r="N59" s="61"/>
      <c r="O59" s="61"/>
      <c r="P59" s="61"/>
      <c r="Q59" s="61"/>
      <c r="R59" s="61"/>
      <c r="X59" t="e">
        <f>TEXT(#REF!,"d mmm yy")&amp;" - "&amp;TEXT(#REF!,"d mmm yy")</f>
        <v>#REF!</v>
      </c>
      <c r="Y59">
        <v>10</v>
      </c>
      <c r="Z59" s="42" t="e">
        <f>IF(#REF!+#REF!&lt;200,0,SUM(#REF!)-#REF!)</f>
        <v>#REF!</v>
      </c>
    </row>
    <row r="60" spans="2:26" ht="11.25" customHeight="1">
      <c r="B60" s="4"/>
      <c r="C60" s="16"/>
      <c r="D60" s="12"/>
      <c r="E60" s="16">
        <v>365</v>
      </c>
      <c r="F60" s="12"/>
      <c r="G60" s="12"/>
      <c r="H60" s="12"/>
      <c r="L60" s="60"/>
      <c r="M60" s="61"/>
      <c r="N60" s="61"/>
      <c r="O60" s="61"/>
      <c r="P60" s="61"/>
      <c r="Q60" s="61"/>
      <c r="R60" s="61"/>
      <c r="X60" t="str">
        <f>TEXT(C44,"d mmm yy")&amp;" - "&amp;TEXT(E44,"d mmm yy")</f>
        <v>16 Mar 20 - 29 Mar 20</v>
      </c>
      <c r="Y60">
        <v>11</v>
      </c>
      <c r="Z60" s="42" t="e">
        <f>IF(Y44+#REF!&lt;200,0,SUM(H44:L44)-J44)</f>
        <v>#REF!</v>
      </c>
    </row>
    <row r="61" spans="2:26" ht="11.25" customHeight="1">
      <c r="B61" s="60"/>
      <c r="C61" s="61"/>
      <c r="D61" s="61"/>
      <c r="E61" s="61"/>
      <c r="F61" s="61"/>
      <c r="G61" s="61"/>
      <c r="H61" s="61"/>
      <c r="L61" s="60"/>
      <c r="M61" s="61"/>
      <c r="N61" s="61"/>
      <c r="O61" s="61"/>
      <c r="P61" s="61"/>
      <c r="Q61" s="61"/>
      <c r="R61" s="61"/>
      <c r="X61" t="str">
        <f>TEXT(C45,"d mmm yy")&amp;" - "&amp;TEXT(E45,"d mmm yy")</f>
        <v>0 Jan 00 - 0 Jan 00</v>
      </c>
      <c r="Y61">
        <v>12</v>
      </c>
      <c r="Z61" s="42">
        <f>IF(Y45+Y44&lt;200,0,SUM(H45:L45)-J45)</f>
        <v>0</v>
      </c>
    </row>
    <row r="62" spans="1:18" ht="27" customHeight="1">
      <c r="A62" s="76" t="s">
        <v>32</v>
      </c>
      <c r="B62" s="76"/>
      <c r="C62" s="76"/>
      <c r="D62" s="76"/>
      <c r="E62" s="76"/>
      <c r="F62" s="76"/>
      <c r="G62" s="76"/>
      <c r="H62" s="76"/>
      <c r="I62" s="79"/>
      <c r="J62" s="79"/>
      <c r="K62" s="79"/>
      <c r="L62" s="79"/>
      <c r="M62" s="79"/>
      <c r="N62" s="79"/>
      <c r="O62" s="79"/>
      <c r="P62" s="61"/>
      <c r="Q62" s="61"/>
      <c r="R62" s="61"/>
    </row>
    <row r="63" spans="2:25" ht="11.25" customHeight="1">
      <c r="B63" s="60"/>
      <c r="C63" s="61"/>
      <c r="D63" s="61"/>
      <c r="E63" s="61"/>
      <c r="F63" s="61"/>
      <c r="G63" s="12"/>
      <c r="H63" s="12"/>
      <c r="L63" s="60"/>
      <c r="M63" s="61"/>
      <c r="N63" s="61"/>
      <c r="O63" s="61"/>
      <c r="P63" s="61"/>
      <c r="Q63" s="61"/>
      <c r="R63" s="61"/>
      <c r="Y63" s="67">
        <v>11</v>
      </c>
    </row>
    <row r="64" spans="2:18" ht="11.25" customHeight="1">
      <c r="B64" s="60"/>
      <c r="C64" s="61"/>
      <c r="D64" s="61"/>
      <c r="E64" s="61"/>
      <c r="F64" s="61"/>
      <c r="G64" s="68">
        <v>16</v>
      </c>
      <c r="H64" s="15" t="s">
        <v>30</v>
      </c>
      <c r="L64" s="60"/>
      <c r="M64" s="61"/>
      <c r="N64" s="61"/>
      <c r="O64" s="61"/>
      <c r="P64" s="61"/>
      <c r="Q64" s="61"/>
      <c r="R64" s="61"/>
    </row>
    <row r="65" spans="2:18" ht="11.25" customHeight="1">
      <c r="B65" s="60"/>
      <c r="C65" s="61"/>
      <c r="D65" s="61"/>
      <c r="E65" s="61"/>
      <c r="F65" s="61"/>
      <c r="G65" s="12"/>
      <c r="H65" s="12"/>
      <c r="L65" s="60"/>
      <c r="M65" s="61"/>
      <c r="N65" s="61"/>
      <c r="O65" s="61"/>
      <c r="P65" s="61"/>
      <c r="Q65" s="61"/>
      <c r="R65" s="61"/>
    </row>
    <row r="66" spans="2:18" ht="11.25" customHeight="1">
      <c r="B66" s="60"/>
      <c r="C66" s="61"/>
      <c r="D66" s="61"/>
      <c r="E66" s="61"/>
      <c r="F66" s="61"/>
      <c r="G66" s="61"/>
      <c r="H66" s="61"/>
      <c r="L66" s="60"/>
      <c r="M66" s="61"/>
      <c r="N66" s="61"/>
      <c r="O66" s="61"/>
      <c r="P66" s="61"/>
      <c r="Q66" s="61"/>
      <c r="R66" s="61"/>
    </row>
    <row r="67" spans="1:18" ht="11.25" customHeight="1">
      <c r="A67" s="76" t="s">
        <v>33</v>
      </c>
      <c r="B67" s="76"/>
      <c r="C67" s="76"/>
      <c r="D67" s="76"/>
      <c r="E67" s="76"/>
      <c r="F67" s="76"/>
      <c r="G67" s="76"/>
      <c r="H67" s="76"/>
      <c r="I67" s="90"/>
      <c r="J67" s="90"/>
      <c r="K67" s="90"/>
      <c r="L67" s="90"/>
      <c r="M67" s="90"/>
      <c r="N67" s="90"/>
      <c r="O67" s="90"/>
      <c r="P67" s="61"/>
      <c r="Q67" s="61"/>
      <c r="R67" s="61"/>
    </row>
    <row r="68" spans="2:18" ht="11.25" customHeight="1">
      <c r="B68" s="60"/>
      <c r="C68" s="61"/>
      <c r="D68" s="61"/>
      <c r="E68" s="61"/>
      <c r="F68" s="61"/>
      <c r="G68" s="65">
        <f>G52+G59+G64</f>
        <v>95.78082191780823</v>
      </c>
      <c r="H68" s="15" t="s">
        <v>30</v>
      </c>
      <c r="L68" s="60"/>
      <c r="M68" s="61"/>
      <c r="N68" s="61"/>
      <c r="O68" s="61"/>
      <c r="P68" s="61"/>
      <c r="Q68" s="61"/>
      <c r="R68" s="61"/>
    </row>
    <row r="69" spans="2:18" ht="11.25" customHeight="1">
      <c r="B69" s="60"/>
      <c r="C69" s="61"/>
      <c r="D69" s="61"/>
      <c r="E69" s="61"/>
      <c r="F69" s="61"/>
      <c r="G69" s="12"/>
      <c r="H69" s="12"/>
      <c r="L69" s="60"/>
      <c r="M69" s="61"/>
      <c r="N69" s="61"/>
      <c r="O69" s="61"/>
      <c r="P69" s="61"/>
      <c r="Q69" s="61"/>
      <c r="R69" s="61"/>
    </row>
    <row r="70" spans="2:18" ht="11.25" customHeight="1">
      <c r="B70" s="60"/>
      <c r="C70" s="61"/>
      <c r="D70" s="61"/>
      <c r="E70" s="61"/>
      <c r="F70" s="61"/>
      <c r="G70" s="61"/>
      <c r="H70" s="61"/>
      <c r="L70" s="60"/>
      <c r="M70" s="61"/>
      <c r="N70" s="61"/>
      <c r="O70" s="61"/>
      <c r="P70" s="61"/>
      <c r="Q70" s="61"/>
      <c r="R70" s="61"/>
    </row>
    <row r="71" spans="1:18" ht="24" customHeight="1">
      <c r="A71" s="89" t="s">
        <v>34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61"/>
      <c r="Q71" s="61"/>
      <c r="R71" s="61"/>
    </row>
    <row r="72" spans="2:18" ht="11.25" customHeight="1">
      <c r="B72" s="60"/>
      <c r="C72" s="61"/>
      <c r="D72" s="61"/>
      <c r="E72" s="61"/>
      <c r="F72" s="61"/>
      <c r="G72" s="61"/>
      <c r="H72" s="61"/>
      <c r="L72" s="60"/>
      <c r="M72" s="61"/>
      <c r="N72" s="61"/>
      <c r="O72" s="61"/>
      <c r="P72" s="61"/>
      <c r="Q72" s="61"/>
      <c r="R72" s="61"/>
    </row>
    <row r="73" spans="1:18" ht="11.25" customHeight="1">
      <c r="A73" s="76" t="s">
        <v>35</v>
      </c>
      <c r="B73" s="76"/>
      <c r="C73" s="76"/>
      <c r="D73" s="76"/>
      <c r="E73" s="76"/>
      <c r="F73" s="76"/>
      <c r="G73" s="76"/>
      <c r="H73" s="76"/>
      <c r="I73" s="79"/>
      <c r="J73" s="79"/>
      <c r="K73" s="79"/>
      <c r="L73" s="79"/>
      <c r="M73" s="79"/>
      <c r="N73" s="79"/>
      <c r="O73" s="79"/>
      <c r="P73" s="61"/>
      <c r="Q73" s="61"/>
      <c r="R73" s="61"/>
    </row>
    <row r="74" spans="2:18" ht="11.25" customHeight="1">
      <c r="B74" s="60"/>
      <c r="C74" s="61"/>
      <c r="D74" s="61"/>
      <c r="E74" s="61"/>
      <c r="F74" s="61"/>
      <c r="G74" s="61"/>
      <c r="H74" s="61"/>
      <c r="L74" s="60"/>
      <c r="M74" s="61"/>
      <c r="N74" s="61"/>
      <c r="O74" s="61"/>
      <c r="P74" s="61"/>
      <c r="Q74" s="61"/>
      <c r="R74" s="61"/>
    </row>
    <row r="75" spans="1:18" ht="11.25" customHeight="1">
      <c r="A75" s="76" t="str">
        <f>"Time treated as worked for each pay reference period:"</f>
        <v>Time treated as worked for each pay reference period:</v>
      </c>
      <c r="B75" s="76"/>
      <c r="C75" s="76"/>
      <c r="D75" s="76"/>
      <c r="E75" s="76"/>
      <c r="F75" s="76"/>
      <c r="G75" s="76"/>
      <c r="H75" s="76"/>
      <c r="L75" s="60"/>
      <c r="M75" s="61"/>
      <c r="N75" s="61"/>
      <c r="O75" s="61"/>
      <c r="P75" s="61"/>
      <c r="Q75" s="61"/>
      <c r="R75" s="61"/>
    </row>
    <row r="76" spans="1:18" ht="11.25" customHeight="1">
      <c r="A76" s="11"/>
      <c r="B76" s="4"/>
      <c r="E76" s="12"/>
      <c r="F76" s="12"/>
      <c r="G76" s="12"/>
      <c r="H76" s="12"/>
      <c r="I76" s="12"/>
      <c r="L76" s="60"/>
      <c r="M76" s="61"/>
      <c r="N76" s="61"/>
      <c r="O76" s="61"/>
      <c r="P76" s="61"/>
      <c r="Q76" s="61"/>
      <c r="R76" s="61"/>
    </row>
    <row r="77" spans="1:18" ht="11.25" customHeight="1" thickBot="1">
      <c r="A77" s="4"/>
      <c r="B77" s="4"/>
      <c r="E77" s="13">
        <f>C7</f>
        <v>2080</v>
      </c>
      <c r="F77" s="12" t="s">
        <v>4</v>
      </c>
      <c r="G77" s="14">
        <f>E77/E78</f>
        <v>80</v>
      </c>
      <c r="H77" s="15" t="s">
        <v>5</v>
      </c>
      <c r="I77" s="15"/>
      <c r="L77" s="60"/>
      <c r="M77" s="61"/>
      <c r="N77" s="61"/>
      <c r="O77" s="61"/>
      <c r="P77" s="61"/>
      <c r="Q77" s="61"/>
      <c r="R77" s="61"/>
    </row>
    <row r="78" spans="1:18" ht="11.25" customHeight="1">
      <c r="A78" s="4"/>
      <c r="B78" s="4"/>
      <c r="E78" s="16">
        <v>26</v>
      </c>
      <c r="F78" s="12"/>
      <c r="G78" s="12"/>
      <c r="H78" s="12"/>
      <c r="I78" s="12"/>
      <c r="L78" s="60"/>
      <c r="M78" s="61"/>
      <c r="N78" s="61"/>
      <c r="O78" s="61"/>
      <c r="P78" s="61"/>
      <c r="Q78" s="61"/>
      <c r="R78" s="61"/>
    </row>
    <row r="79" spans="2:18" ht="11.25" customHeight="1">
      <c r="B79" s="60"/>
      <c r="C79" s="61"/>
      <c r="D79" s="61"/>
      <c r="E79" s="61"/>
      <c r="F79" s="61"/>
      <c r="G79" s="61"/>
      <c r="H79" s="61"/>
      <c r="L79" s="60"/>
      <c r="M79" s="61"/>
      <c r="N79" s="61"/>
      <c r="O79" s="61"/>
      <c r="P79" s="61"/>
      <c r="Q79" s="61"/>
      <c r="R79" s="61"/>
    </row>
    <row r="80" spans="1:18" ht="11.25" customHeight="1">
      <c r="A80" s="76" t="s">
        <v>36</v>
      </c>
      <c r="B80" s="76"/>
      <c r="C80" s="76"/>
      <c r="D80" s="76"/>
      <c r="E80" s="76"/>
      <c r="F80" s="76"/>
      <c r="G80" s="76"/>
      <c r="H80" s="76"/>
      <c r="L80" s="60"/>
      <c r="M80" s="61"/>
      <c r="N80" s="61"/>
      <c r="O80" s="61"/>
      <c r="P80" s="61"/>
      <c r="Q80" s="61"/>
      <c r="R80" s="61"/>
    </row>
    <row r="81" spans="2:18" ht="11.25" customHeight="1">
      <c r="B81" s="60"/>
      <c r="C81" s="61"/>
      <c r="D81" s="61"/>
      <c r="E81" s="61"/>
      <c r="F81" s="61"/>
      <c r="G81" s="12"/>
      <c r="H81" s="12"/>
      <c r="L81" s="60"/>
      <c r="M81" s="61"/>
      <c r="N81" s="61"/>
      <c r="O81" s="61"/>
      <c r="P81" s="61"/>
      <c r="Q81" s="61"/>
      <c r="R81" s="61"/>
    </row>
    <row r="82" spans="2:18" ht="11.25" customHeight="1">
      <c r="B82" s="60"/>
      <c r="C82" s="61"/>
      <c r="D82" s="61"/>
      <c r="E82" s="61"/>
      <c r="F82" s="61"/>
      <c r="G82" s="65">
        <v>80</v>
      </c>
      <c r="H82" s="15" t="s">
        <v>30</v>
      </c>
      <c r="L82" s="60"/>
      <c r="M82" s="61"/>
      <c r="N82" s="61"/>
      <c r="O82" s="61"/>
      <c r="P82" s="61"/>
      <c r="Q82" s="61"/>
      <c r="R82" s="61"/>
    </row>
    <row r="83" spans="2:18" ht="11.25" customHeight="1">
      <c r="B83" s="60"/>
      <c r="C83" s="61"/>
      <c r="D83" s="61"/>
      <c r="E83" s="61"/>
      <c r="F83" s="61"/>
      <c r="G83" s="12"/>
      <c r="H83" s="12"/>
      <c r="L83" s="60"/>
      <c r="M83" s="61"/>
      <c r="N83" s="61"/>
      <c r="O83" s="61"/>
      <c r="P83" s="61"/>
      <c r="Q83" s="61"/>
      <c r="R83" s="61"/>
    </row>
    <row r="84" spans="2:18" ht="11.25" customHeight="1">
      <c r="B84" s="60"/>
      <c r="C84" s="61"/>
      <c r="D84" s="61"/>
      <c r="E84" s="61"/>
      <c r="F84" s="61"/>
      <c r="G84" s="61"/>
      <c r="H84" s="61"/>
      <c r="L84" s="60"/>
      <c r="M84" s="61"/>
      <c r="N84" s="61"/>
      <c r="O84" s="61"/>
      <c r="P84" s="61"/>
      <c r="Q84" s="61"/>
      <c r="R84" s="61"/>
    </row>
    <row r="85" spans="1:18" ht="11.25" customHeight="1">
      <c r="A85" s="77" t="s">
        <v>37</v>
      </c>
      <c r="B85" s="77"/>
      <c r="C85" s="77"/>
      <c r="D85" s="77"/>
      <c r="E85" s="77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61"/>
      <c r="Q85" s="61"/>
      <c r="R85" s="61"/>
    </row>
    <row r="86" spans="2:18" ht="11.25" customHeight="1">
      <c r="B86" s="60"/>
      <c r="C86" s="61"/>
      <c r="D86" s="61"/>
      <c r="E86" s="61"/>
      <c r="F86" s="61"/>
      <c r="G86" s="65">
        <f>G77+G82</f>
        <v>160</v>
      </c>
      <c r="H86" s="15" t="s">
        <v>30</v>
      </c>
      <c r="L86" s="60"/>
      <c r="M86" s="61"/>
      <c r="N86" s="61"/>
      <c r="O86" s="61"/>
      <c r="P86" s="61"/>
      <c r="Q86" s="61"/>
      <c r="R86" s="61"/>
    </row>
    <row r="87" spans="2:18" ht="11.25" customHeight="1">
      <c r="B87" s="60"/>
      <c r="C87" s="61"/>
      <c r="D87" s="61"/>
      <c r="E87" s="61"/>
      <c r="F87" s="61"/>
      <c r="G87" s="12"/>
      <c r="H87" s="12"/>
      <c r="L87" s="60"/>
      <c r="M87" s="61"/>
      <c r="N87" s="61"/>
      <c r="O87" s="61"/>
      <c r="P87" s="61"/>
      <c r="Q87" s="61"/>
      <c r="R87" s="61"/>
    </row>
    <row r="88" spans="2:18" ht="11.25" customHeight="1">
      <c r="B88" s="60"/>
      <c r="C88" s="61"/>
      <c r="D88" s="61"/>
      <c r="E88" s="61"/>
      <c r="F88" s="61"/>
      <c r="G88" s="61"/>
      <c r="H88" s="61"/>
      <c r="L88" s="60"/>
      <c r="M88" s="61"/>
      <c r="N88" s="61"/>
      <c r="O88" s="61"/>
      <c r="P88" s="61"/>
      <c r="Q88" s="61"/>
      <c r="R88" s="61"/>
    </row>
    <row r="89" spans="1:18" ht="11.25" customHeight="1" hidden="1">
      <c r="A89" t="s">
        <v>38</v>
      </c>
      <c r="B89" s="60"/>
      <c r="C89" s="61"/>
      <c r="D89" s="61"/>
      <c r="E89" s="61"/>
      <c r="F89" s="61"/>
      <c r="G89" s="61"/>
      <c r="H89" s="61"/>
      <c r="L89" s="60"/>
      <c r="M89" s="61"/>
      <c r="N89" s="61"/>
      <c r="O89" s="61"/>
      <c r="P89" s="61"/>
      <c r="Q89" s="61"/>
      <c r="R89" s="61"/>
    </row>
    <row r="90" ht="11.25" customHeight="1" hidden="1"/>
    <row r="91" spans="1:6" ht="14.25" hidden="1">
      <c r="A91" s="4" t="s">
        <v>39</v>
      </c>
      <c r="C91" s="7">
        <v>42005</v>
      </c>
      <c r="D91" s="6" t="s">
        <v>2</v>
      </c>
      <c r="E91" s="6">
        <v>2080</v>
      </c>
      <c r="F91" s="4" t="s">
        <v>30</v>
      </c>
    </row>
    <row r="92" spans="1:6" ht="14.25" hidden="1">
      <c r="A92" s="4"/>
      <c r="C92" s="10"/>
      <c r="D92" s="4"/>
      <c r="E92" s="4"/>
      <c r="F92" s="4"/>
    </row>
    <row r="93" spans="1:8" ht="14.25" hidden="1">
      <c r="A93" s="76" t="str">
        <f>"Calculate the proportion of the basic hours attributable to the period from the start of the calculation year, "&amp;TEXT(C5,"d mmmm")&amp;" to "&amp;TEXT(C91-1,"dd mmmm")&amp;" ("&amp;C91-C5&amp;") days"</f>
        <v>Calculate the proportion of the basic hours attributable to the period from the start of the calculation year, 1 April to 31 December (-1551) days</v>
      </c>
      <c r="B93" s="76"/>
      <c r="C93" s="76"/>
      <c r="D93" s="76"/>
      <c r="E93" s="76"/>
      <c r="F93" s="76"/>
      <c r="G93" s="76"/>
      <c r="H93" s="76"/>
    </row>
    <row r="94" spans="1:8" ht="25.5" customHeight="1" hidden="1">
      <c r="A94" s="11"/>
      <c r="B94" s="4"/>
      <c r="C94" s="12"/>
      <c r="D94" s="12"/>
      <c r="E94" s="12"/>
      <c r="F94" s="12"/>
      <c r="G94" s="12"/>
      <c r="H94" s="12"/>
    </row>
    <row r="95" spans="1:8" ht="15" customHeight="1" hidden="1">
      <c r="A95" s="4"/>
      <c r="B95" s="6" t="s">
        <v>40</v>
      </c>
      <c r="C95" s="62">
        <f>C7</f>
        <v>2080</v>
      </c>
      <c r="D95" s="12" t="s">
        <v>29</v>
      </c>
      <c r="E95" s="63">
        <f>C91-C5</f>
        <v>-1551</v>
      </c>
      <c r="F95" s="64" t="s">
        <v>4</v>
      </c>
      <c r="G95" s="65">
        <f>E95/E96*C95</f>
        <v>-8838.575342465754</v>
      </c>
      <c r="H95" s="15" t="s">
        <v>30</v>
      </c>
    </row>
    <row r="96" spans="1:8" ht="14.25" hidden="1">
      <c r="A96" s="4"/>
      <c r="B96" s="4"/>
      <c r="C96" s="16"/>
      <c r="D96" s="12"/>
      <c r="E96" s="16">
        <v>365</v>
      </c>
      <c r="F96" s="12"/>
      <c r="G96" s="12"/>
      <c r="H96" s="12"/>
    </row>
    <row r="97" spans="2:6" ht="14.25" hidden="1">
      <c r="B97" s="4"/>
      <c r="C97" s="4"/>
      <c r="D97" s="4"/>
      <c r="E97" s="4"/>
      <c r="F97" s="4"/>
    </row>
    <row r="98" spans="1:8" ht="14.25" hidden="1">
      <c r="A98" s="76" t="str">
        <f>"Calculate the proportion of the basic hours attributable to the period following the variation, "&amp;TEXT(C91,"d mmmm")&amp;" to "&amp;TEXT(E5,"dd mmmm")&amp;" ("&amp;E5-C91+1&amp;") days"</f>
        <v>Calculate the proportion of the basic hours attributable to the period following the variation, 1 January to 31 March (1917) days</v>
      </c>
      <c r="B98" s="79"/>
      <c r="C98" s="79"/>
      <c r="D98" s="79"/>
      <c r="E98" s="79"/>
      <c r="F98" s="79"/>
      <c r="G98" s="79"/>
      <c r="H98" s="79"/>
    </row>
    <row r="99" spans="2:8" ht="27" customHeight="1" hidden="1">
      <c r="B99" s="4"/>
      <c r="C99" s="12"/>
      <c r="D99" s="12"/>
      <c r="E99" s="12"/>
      <c r="F99" s="12"/>
      <c r="G99" s="12"/>
      <c r="H99" s="12"/>
    </row>
    <row r="100" spans="2:8" ht="15" hidden="1" thickBot="1">
      <c r="B100" s="6" t="s">
        <v>41</v>
      </c>
      <c r="C100" s="62">
        <f>E91</f>
        <v>2080</v>
      </c>
      <c r="D100" s="12" t="s">
        <v>29</v>
      </c>
      <c r="E100" s="63">
        <f>E5+1-C91</f>
        <v>1917</v>
      </c>
      <c r="F100" s="64" t="s">
        <v>4</v>
      </c>
      <c r="G100" s="65">
        <f>E100/E101*C100</f>
        <v>10924.273972602741</v>
      </c>
      <c r="H100" s="15" t="s">
        <v>30</v>
      </c>
    </row>
    <row r="101" spans="2:8" ht="20.25" customHeight="1" hidden="1">
      <c r="B101" s="4"/>
      <c r="C101" s="16"/>
      <c r="D101" s="12"/>
      <c r="E101" s="16">
        <v>365</v>
      </c>
      <c r="F101" s="12"/>
      <c r="G101" s="12"/>
      <c r="H101" s="12"/>
    </row>
    <row r="102" spans="2:8" ht="8.25" customHeight="1" hidden="1">
      <c r="B102" s="4"/>
      <c r="C102" s="4"/>
      <c r="D102" s="4"/>
      <c r="E102" s="4"/>
      <c r="F102" s="4"/>
      <c r="G102" s="69"/>
      <c r="H102" s="70"/>
    </row>
    <row r="103" spans="1:8" ht="15" hidden="1" thickBot="1">
      <c r="A103" s="80" t="str">
        <f>"Adjusted basic hours for calculation year from "&amp;TEXT(C91,"d mmmm")&amp;" due to variation (a. + b.)"</f>
        <v>Adjusted basic hours for calculation year from 1 January due to variation (a. + b.)</v>
      </c>
      <c r="B103" s="81"/>
      <c r="C103" s="81"/>
      <c r="D103" s="81"/>
      <c r="E103" s="81"/>
      <c r="F103" s="71"/>
      <c r="G103" s="72">
        <f>G95+G100</f>
        <v>2085.698630136987</v>
      </c>
      <c r="H103" s="73" t="s">
        <v>30</v>
      </c>
    </row>
    <row r="104" spans="2:6" ht="14.25" hidden="1">
      <c r="B104" s="4"/>
      <c r="C104" s="4"/>
      <c r="D104" s="4"/>
      <c r="E104" s="4"/>
      <c r="F104" s="4"/>
    </row>
    <row r="105" spans="1:8" ht="12.75" customHeight="1" hidden="1">
      <c r="A105" s="76" t="str">
        <f>"Time treated as worked for pay reference periods prior to variation"</f>
        <v>Time treated as worked for pay reference periods prior to variation</v>
      </c>
      <c r="B105" s="76"/>
      <c r="C105" s="76"/>
      <c r="D105" s="76"/>
      <c r="E105" s="76"/>
      <c r="F105" s="76"/>
      <c r="G105" s="76"/>
      <c r="H105" s="76"/>
    </row>
    <row r="106" spans="1:7" ht="8.25" customHeight="1" hidden="1">
      <c r="A106" s="11"/>
      <c r="B106" s="4"/>
      <c r="C106" s="12"/>
      <c r="D106" s="12"/>
      <c r="E106" s="12"/>
      <c r="F106" s="12"/>
      <c r="G106" s="12"/>
    </row>
    <row r="107" spans="1:7" ht="15" hidden="1" thickBot="1">
      <c r="A107" s="4"/>
      <c r="B107" s="4"/>
      <c r="C107" s="74">
        <f>C7</f>
        <v>2080</v>
      </c>
      <c r="D107" s="12" t="s">
        <v>4</v>
      </c>
      <c r="E107" s="14">
        <f>C107/C108</f>
        <v>173.33333333333334</v>
      </c>
      <c r="F107" s="15" t="s">
        <v>5</v>
      </c>
      <c r="G107" s="15"/>
    </row>
    <row r="108" spans="1:7" ht="14.25" hidden="1">
      <c r="A108" s="4"/>
      <c r="B108" s="4"/>
      <c r="C108" s="16">
        <v>12</v>
      </c>
      <c r="D108" s="12"/>
      <c r="E108" s="12"/>
      <c r="F108" s="12"/>
      <c r="G108" s="12"/>
    </row>
    <row r="109" spans="1:8" ht="14.25" hidden="1">
      <c r="A109" s="76" t="str">
        <f>"Time treated as worked for pay references following "&amp;TEXT(C91,"d mmmm yyyy")</f>
        <v>Time treated as worked for pay references following 1 January 2015</v>
      </c>
      <c r="B109" s="76"/>
      <c r="C109" s="76"/>
      <c r="D109" s="76"/>
      <c r="E109" s="76"/>
      <c r="F109" s="76"/>
      <c r="G109" s="76"/>
      <c r="H109" s="76"/>
    </row>
    <row r="110" spans="2:7" ht="27" customHeight="1" hidden="1">
      <c r="B110" s="4"/>
      <c r="C110" s="12"/>
      <c r="D110" s="12"/>
      <c r="E110" s="12"/>
      <c r="F110" s="12"/>
      <c r="G110" s="12"/>
    </row>
    <row r="111" spans="2:16" ht="15" hidden="1" thickBot="1">
      <c r="B111" s="4"/>
      <c r="C111" s="75">
        <f>G103</f>
        <v>2085.698630136987</v>
      </c>
      <c r="D111" s="12" t="s">
        <v>4</v>
      </c>
      <c r="E111" s="14">
        <f>C111/C112</f>
        <v>173.80821917808225</v>
      </c>
      <c r="F111" s="15" t="s">
        <v>5</v>
      </c>
      <c r="G111" s="15"/>
      <c r="L111" s="4"/>
      <c r="M111" s="4"/>
      <c r="N111" s="4"/>
      <c r="O111" s="4"/>
      <c r="P111" s="4"/>
    </row>
    <row r="112" spans="2:16" ht="14.25" hidden="1">
      <c r="B112" s="4"/>
      <c r="C112" s="16">
        <v>12</v>
      </c>
      <c r="D112" s="12"/>
      <c r="E112" s="12"/>
      <c r="F112" s="12"/>
      <c r="G112" s="12"/>
      <c r="L112" s="4"/>
      <c r="M112" s="4"/>
      <c r="N112" s="4"/>
      <c r="O112" s="4"/>
      <c r="P112" s="4"/>
    </row>
    <row r="113" spans="2:16" ht="14.25" hidden="1">
      <c r="B113" s="4"/>
      <c r="C113" s="4"/>
      <c r="D113" s="4"/>
      <c r="E113" s="4"/>
      <c r="F113" s="4"/>
      <c r="L113" s="4"/>
      <c r="M113" s="4"/>
      <c r="N113" s="4"/>
      <c r="O113" s="4"/>
      <c r="P113" s="4"/>
    </row>
    <row r="114" ht="14.25" hidden="1"/>
    <row r="115" ht="14.25" hidden="1"/>
    <row r="116" ht="14.25" hidden="1"/>
    <row r="117" ht="14.25" hidden="1"/>
    <row r="118" ht="14.25" hidden="1"/>
    <row r="119" ht="14.25" hidden="1"/>
  </sheetData>
  <sheetProtection/>
  <mergeCells count="25">
    <mergeCell ref="A3:O3"/>
    <mergeCell ref="E5:G5"/>
    <mergeCell ref="O5:Q5"/>
    <mergeCell ref="A9:H9"/>
    <mergeCell ref="E14:G14"/>
    <mergeCell ref="J14:K14"/>
    <mergeCell ref="A75:H75"/>
    <mergeCell ref="E16:G16"/>
    <mergeCell ref="H16:M16"/>
    <mergeCell ref="C18:E18"/>
    <mergeCell ref="A48:O48"/>
    <mergeCell ref="A50:O50"/>
    <mergeCell ref="A54:O54"/>
    <mergeCell ref="A56:O56"/>
    <mergeCell ref="A62:O62"/>
    <mergeCell ref="A67:O67"/>
    <mergeCell ref="A71:O71"/>
    <mergeCell ref="A73:O73"/>
    <mergeCell ref="A109:H109"/>
    <mergeCell ref="A80:H80"/>
    <mergeCell ref="A85:O85"/>
    <mergeCell ref="A93:H93"/>
    <mergeCell ref="A98:H98"/>
    <mergeCell ref="A103:E103"/>
    <mergeCell ref="A105:H105"/>
  </mergeCells>
  <conditionalFormatting sqref="H19:L44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6028816</dc:creator>
  <cp:keywords/>
  <dc:description/>
  <cp:lastModifiedBy>Steve Goodwin</cp:lastModifiedBy>
  <dcterms:created xsi:type="dcterms:W3CDTF">2020-03-12T16:22:37Z</dcterms:created>
  <dcterms:modified xsi:type="dcterms:W3CDTF">2020-03-18T09:16:40Z</dcterms:modified>
  <cp:category/>
  <cp:version/>
  <cp:contentType/>
  <cp:contentStatus/>
</cp:coreProperties>
</file>