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2495" activeTab="0"/>
  </bookViews>
  <sheets>
    <sheet name="NMWM08134 &amp; NMWM08144" sheetId="1" r:id="rId1"/>
  </sheets>
  <externalReferences>
    <externalReference r:id="rId4"/>
  </externalReferences>
  <definedNames>
    <definedName name="_xlnm.Print_Area" localSheetId="0">'NMWM08134 &amp; NMWM08144'!$A$1:$P$114</definedName>
  </definedNames>
  <calcPr fullCalcOnLoad="1"/>
</workbook>
</file>

<file path=xl/sharedStrings.xml><?xml version="1.0" encoding="utf-8"?>
<sst xmlns="http://schemas.openxmlformats.org/spreadsheetml/2006/main" count="67" uniqueCount="43">
  <si>
    <t>Examples of applicable calculations where excess hours worked</t>
  </si>
  <si>
    <t>Calculation year =</t>
  </si>
  <si>
    <t>to</t>
  </si>
  <si>
    <t>Basic hours =</t>
  </si>
  <si>
    <t>=</t>
  </si>
  <si>
    <t xml:space="preserve">hours </t>
  </si>
  <si>
    <t>Date basic hours exceeded =</t>
  </si>
  <si>
    <t>(during prp beginning</t>
  </si>
  <si>
    <t>)</t>
  </si>
  <si>
    <t>Hours counted for excess hours purposes</t>
  </si>
  <si>
    <t>2a</t>
  </si>
  <si>
    <t>2b</t>
  </si>
  <si>
    <t>Month</t>
  </si>
  <si>
    <t>Pay reference period</t>
  </si>
  <si>
    <t>Time treated as worked with no excess</t>
  </si>
  <si>
    <t>Hours actually worked</t>
  </si>
  <si>
    <t>Paid Hours absent within basic hours</t>
  </si>
  <si>
    <t>Unpaid Hours absent within basic hours</t>
  </si>
  <si>
    <t>Unpaid working time</t>
  </si>
  <si>
    <t>Time treated as worked</t>
  </si>
  <si>
    <t>Total</t>
  </si>
  <si>
    <t>Time to be paid for NMW purposes</t>
  </si>
  <si>
    <t>Workdays</t>
  </si>
  <si>
    <t>Sick paid</t>
  </si>
  <si>
    <t>Sick not paid</t>
  </si>
  <si>
    <t>Holiday</t>
  </si>
  <si>
    <t>hours not paid</t>
  </si>
  <si>
    <t>Cumulative</t>
  </si>
  <si>
    <t>To calculate hours to be treated as worked in pay reference period where excess hours first worked (NMWM08090)</t>
  </si>
  <si>
    <t>x</t>
  </si>
  <si>
    <t>hours</t>
  </si>
  <si>
    <t>Any unpaid hours in the pay reference period prior to the basic hours being exceeded, are subtracted from this result.</t>
  </si>
  <si>
    <t>Step 3. Identify the number of hours actually worked, or treated as worked, in the pay reference period after the basic hours exceeded.</t>
  </si>
  <si>
    <t>Step 4. Total time to be treated as worked in pay reference period is:</t>
  </si>
  <si>
    <t>To calculate hours to be treated as worked in pay reference periods following where excess hours first worked (NMWM08095)</t>
  </si>
  <si>
    <t>To calculate the number of hours worked in subsequent pay reference period:</t>
  </si>
  <si>
    <t>Time actually worked or treated as worked in pay reference period:</t>
  </si>
  <si>
    <t>Total time to be treated as worked in pay reference period is:</t>
  </si>
  <si>
    <t>Complex scenarios</t>
  </si>
  <si>
    <t>Contract varied from</t>
  </si>
  <si>
    <t>a.</t>
  </si>
  <si>
    <t>b.</t>
  </si>
  <si>
    <t>NMWM08132 &amp; NMWM08142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</si>
</sst>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\-yy"/>
    <numFmt numFmtId="179" formatCode="mmm\-yyyy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_-&quot;£&quot;* #,##0.000_-;\-&quot;£&quot;* #,##0.000_-;_-&quot;£&quot;* &quot;-&quot;??_-;_-@_-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sz val="9"/>
      <name val="Verdana"/>
      <family val="2"/>
    </font>
    <font>
      <sz val="9"/>
      <name val="Symbol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name val="Verdana"/>
      <family val="2"/>
    </font>
    <font>
      <b/>
      <sz val="8"/>
      <color indexed="16"/>
      <name val="Verdana"/>
      <family val="2"/>
    </font>
    <font>
      <sz val="8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16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 horizontal="left" indent="3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0" fontId="6" fillId="0" borderId="16" xfId="0" applyFont="1" applyBorder="1" applyAlignment="1">
      <alignment horizontal="center"/>
    </xf>
    <xf numFmtId="14" fontId="6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2" fontId="12" fillId="34" borderId="16" xfId="0" applyNumberFormat="1" applyFont="1" applyFill="1" applyBorder="1" applyAlignment="1" applyProtection="1">
      <alignment horizontal="center"/>
      <protection locked="0"/>
    </xf>
    <xf numFmtId="2" fontId="12" fillId="34" borderId="19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/>
    </xf>
    <xf numFmtId="2" fontId="12" fillId="34" borderId="20" xfId="0" applyNumberFormat="1" applyFont="1" applyFill="1" applyBorder="1" applyAlignment="1" applyProtection="1">
      <alignment horizontal="center"/>
      <protection locked="0"/>
    </xf>
    <xf numFmtId="2" fontId="12" fillId="34" borderId="12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33" borderId="18" xfId="0" applyFont="1" applyFill="1" applyBorder="1" applyAlignment="1">
      <alignment/>
    </xf>
    <xf numFmtId="0" fontId="0" fillId="0" borderId="16" xfId="0" applyBorder="1" applyAlignment="1">
      <alignment/>
    </xf>
    <xf numFmtId="0" fontId="8" fillId="33" borderId="1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 quotePrefix="1">
      <alignment/>
    </xf>
    <xf numFmtId="2" fontId="9" fillId="33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2" fontId="9" fillId="33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23" xfId="0" applyFont="1" applyBorder="1" applyAlignment="1">
      <alignment/>
    </xf>
    <xf numFmtId="2" fontId="9" fillId="33" borderId="23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170" fontId="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0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170" fontId="1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af\SEES_START\SEES_MENU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tabSelected="1" zoomScale="90" zoomScaleNormal="90" zoomScaleSheetLayoutView="100" zoomScalePageLayoutView="0" workbookViewId="0" topLeftCell="A55">
      <selection activeCell="AB78" sqref="AB78"/>
    </sheetView>
  </sheetViews>
  <sheetFormatPr defaultColWidth="9.140625" defaultRowHeight="12.75"/>
  <cols>
    <col min="1" max="1" width="7.28125" style="0" customWidth="1"/>
    <col min="2" max="2" width="9.28125" style="0" bestFit="1" customWidth="1"/>
    <col min="3" max="3" width="18.57421875" style="0" bestFit="1" customWidth="1"/>
    <col min="4" max="4" width="2.28125" style="0" customWidth="1"/>
    <col min="5" max="5" width="11.421875" style="0" customWidth="1"/>
    <col min="6" max="6" width="1.28515625" style="0" customWidth="1"/>
    <col min="7" max="7" width="10.28125" style="0" customWidth="1"/>
    <col min="8" max="12" width="9.28125" style="0" bestFit="1" customWidth="1"/>
    <col min="13" max="13" width="10.28125" style="0" customWidth="1"/>
    <col min="14" max="14" width="2.28125" style="0" customWidth="1"/>
    <col min="15" max="15" width="14.421875" style="0" bestFit="1" customWidth="1"/>
    <col min="16" max="16" width="1.28515625" style="0" customWidth="1"/>
    <col min="17" max="17" width="10.28125" style="0" customWidth="1"/>
    <col min="19" max="21" width="9.28125" style="0" hidden="1" customWidth="1"/>
    <col min="22" max="23" width="8.7109375" style="0" hidden="1" customWidth="1"/>
    <col min="24" max="24" width="26.140625" style="0" hidden="1" customWidth="1"/>
    <col min="25" max="27" width="8.7109375" style="0" hidden="1" customWidth="1"/>
  </cols>
  <sheetData>
    <row r="1" spans="1:4" ht="12.75">
      <c r="A1" s="1" t="s">
        <v>42</v>
      </c>
      <c r="D1" s="2"/>
    </row>
    <row r="3" spans="1:24" ht="12.75">
      <c r="A3" s="92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R3" s="3"/>
      <c r="S3" s="3"/>
      <c r="T3" s="3"/>
      <c r="U3" s="3"/>
      <c r="V3" s="3"/>
      <c r="W3" s="3"/>
      <c r="X3" s="3"/>
    </row>
    <row r="5" spans="1:17" ht="12.75">
      <c r="A5" s="4" t="s">
        <v>1</v>
      </c>
      <c r="B5" s="4"/>
      <c r="C5" s="5">
        <v>43472</v>
      </c>
      <c r="D5" s="6" t="s">
        <v>2</v>
      </c>
      <c r="E5" s="77">
        <f>DATE(YEAR(C5)+1,MONTH(C5),DAY(C5))-1</f>
        <v>43836</v>
      </c>
      <c r="F5" s="78"/>
      <c r="G5" s="78"/>
      <c r="K5" s="4"/>
      <c r="L5" s="4"/>
      <c r="M5" s="7"/>
      <c r="N5" s="6"/>
      <c r="O5" s="77"/>
      <c r="P5" s="78"/>
      <c r="Q5" s="78"/>
    </row>
    <row r="6" spans="1:16" ht="12.75">
      <c r="A6" s="4"/>
      <c r="B6" s="4"/>
      <c r="C6" s="4"/>
      <c r="D6" s="4"/>
      <c r="E6" s="4"/>
      <c r="F6" s="4"/>
      <c r="K6" s="4"/>
      <c r="L6" s="4"/>
      <c r="M6" s="4"/>
      <c r="N6" s="4"/>
      <c r="O6" s="4"/>
      <c r="P6" s="4"/>
    </row>
    <row r="7" spans="1:16" ht="12.75">
      <c r="A7" s="4" t="s">
        <v>3</v>
      </c>
      <c r="B7" s="4"/>
      <c r="C7" s="8">
        <v>2080</v>
      </c>
      <c r="D7" s="4"/>
      <c r="E7" s="4"/>
      <c r="F7" s="4"/>
      <c r="K7" s="4"/>
      <c r="L7" s="4"/>
      <c r="M7" s="6"/>
      <c r="N7" s="4"/>
      <c r="O7" s="4"/>
      <c r="P7" s="4"/>
    </row>
    <row r="8" spans="1:21" ht="12.75">
      <c r="A8" s="4"/>
      <c r="B8" s="4"/>
      <c r="C8" s="6"/>
      <c r="D8" s="4"/>
      <c r="E8" s="4"/>
      <c r="F8" s="4"/>
      <c r="K8" s="4"/>
      <c r="L8" s="4"/>
      <c r="M8" s="6"/>
      <c r="N8" s="4"/>
      <c r="O8" s="4"/>
      <c r="P8" s="4"/>
      <c r="S8" s="9"/>
      <c r="T8" s="9"/>
      <c r="U8" s="9"/>
    </row>
    <row r="9" spans="1:21" ht="12.75">
      <c r="A9" s="76" t="str">
        <f>"Time treated as worked for each pay reference period"</f>
        <v>Time treated as worked for each pay reference period</v>
      </c>
      <c r="B9" s="76"/>
      <c r="C9" s="76"/>
      <c r="D9" s="76"/>
      <c r="E9" s="76"/>
      <c r="F9" s="76"/>
      <c r="G9" s="76"/>
      <c r="H9" s="76"/>
      <c r="K9" s="4"/>
      <c r="L9" s="4"/>
      <c r="M9" s="10"/>
      <c r="N9" s="4"/>
      <c r="O9" s="4"/>
      <c r="P9" s="4"/>
      <c r="S9" s="9"/>
      <c r="T9" s="9"/>
      <c r="U9" s="9"/>
    </row>
    <row r="10" spans="1:21" ht="5.25" customHeight="1">
      <c r="A10" s="11"/>
      <c r="B10" s="4"/>
      <c r="C10" s="12"/>
      <c r="D10" s="12"/>
      <c r="E10" s="12"/>
      <c r="F10" s="12"/>
      <c r="G10" s="12"/>
      <c r="S10" s="9"/>
      <c r="T10" s="9"/>
      <c r="U10" s="9"/>
    </row>
    <row r="11" spans="1:7" ht="11.25" customHeight="1" thickBot="1">
      <c r="A11" s="4"/>
      <c r="B11" s="4"/>
      <c r="C11" s="13">
        <f>C7</f>
        <v>2080</v>
      </c>
      <c r="D11" s="12" t="s">
        <v>4</v>
      </c>
      <c r="E11" s="14">
        <f>C11/C12</f>
        <v>40</v>
      </c>
      <c r="F11" s="15" t="s">
        <v>5</v>
      </c>
      <c r="G11" s="15"/>
    </row>
    <row r="12" spans="1:7" ht="12.75">
      <c r="A12" s="4"/>
      <c r="B12" s="4"/>
      <c r="C12" s="16">
        <v>52</v>
      </c>
      <c r="D12" s="12"/>
      <c r="E12" s="12"/>
      <c r="F12" s="12"/>
      <c r="G12" s="12"/>
    </row>
    <row r="13" spans="1:7" s="20" customFormat="1" ht="12.75">
      <c r="A13" s="17"/>
      <c r="B13" s="17"/>
      <c r="C13" s="18"/>
      <c r="D13" s="19"/>
      <c r="E13" s="19"/>
      <c r="F13" s="19"/>
      <c r="G13" s="19"/>
    </row>
    <row r="14" spans="1:12" ht="12.75">
      <c r="A14" s="4" t="s">
        <v>6</v>
      </c>
      <c r="C14" s="7"/>
      <c r="D14" s="6"/>
      <c r="E14" s="79">
        <v>43823</v>
      </c>
      <c r="F14" s="80"/>
      <c r="G14" s="80"/>
      <c r="H14" s="21" t="s">
        <v>7</v>
      </c>
      <c r="I14" s="22"/>
      <c r="J14" s="93">
        <v>43822</v>
      </c>
      <c r="K14" s="94"/>
      <c r="L14" s="22" t="s">
        <v>8</v>
      </c>
    </row>
    <row r="15" spans="1:7" ht="13.5" thickBot="1">
      <c r="A15" s="4"/>
      <c r="B15" s="4"/>
      <c r="C15" s="18"/>
      <c r="D15" s="19"/>
      <c r="E15" s="19"/>
      <c r="F15" s="19"/>
      <c r="G15" s="19"/>
    </row>
    <row r="16" spans="1:13" ht="12.75">
      <c r="A16" s="4"/>
      <c r="E16" s="77"/>
      <c r="F16" s="78"/>
      <c r="G16" s="78"/>
      <c r="H16" s="83" t="s">
        <v>9</v>
      </c>
      <c r="I16" s="84"/>
      <c r="J16" s="84"/>
      <c r="K16" s="84"/>
      <c r="L16" s="84"/>
      <c r="M16" s="85"/>
    </row>
    <row r="17" spans="8:13" ht="13.5" thickBot="1">
      <c r="H17" s="23">
        <v>1</v>
      </c>
      <c r="I17" s="24" t="s">
        <v>10</v>
      </c>
      <c r="J17" s="24" t="s">
        <v>11</v>
      </c>
      <c r="K17" s="24">
        <v>3</v>
      </c>
      <c r="L17" s="24">
        <v>4</v>
      </c>
      <c r="M17" s="25"/>
    </row>
    <row r="18" spans="1:25" ht="63.75" thickBot="1">
      <c r="A18" s="4"/>
      <c r="B18" s="26" t="s">
        <v>12</v>
      </c>
      <c r="C18" s="86" t="s">
        <v>13</v>
      </c>
      <c r="D18" s="87"/>
      <c r="E18" s="87"/>
      <c r="F18" s="27"/>
      <c r="G18" s="28" t="s">
        <v>14</v>
      </c>
      <c r="H18" s="28" t="s">
        <v>15</v>
      </c>
      <c r="I18" s="29" t="s">
        <v>16</v>
      </c>
      <c r="J18" s="29" t="s">
        <v>17</v>
      </c>
      <c r="K18" s="29" t="s">
        <v>18</v>
      </c>
      <c r="L18" s="29" t="s">
        <v>19</v>
      </c>
      <c r="M18" s="25" t="s">
        <v>20</v>
      </c>
      <c r="O18" s="30" t="s">
        <v>21</v>
      </c>
      <c r="S18" s="31" t="s">
        <v>22</v>
      </c>
      <c r="T18" s="31" t="s">
        <v>23</v>
      </c>
      <c r="U18" s="31" t="s">
        <v>24</v>
      </c>
      <c r="V18" s="31" t="s">
        <v>25</v>
      </c>
      <c r="W18" s="31" t="s">
        <v>26</v>
      </c>
      <c r="X18" s="31" t="s">
        <v>27</v>
      </c>
      <c r="Y18">
        <v>1</v>
      </c>
    </row>
    <row r="19" spans="1:25" ht="13.5" thickBot="1">
      <c r="A19" s="32"/>
      <c r="B19" s="33">
        <v>1</v>
      </c>
      <c r="C19" s="34">
        <f>C5</f>
        <v>43472</v>
      </c>
      <c r="D19" s="35"/>
      <c r="E19" s="36">
        <f aca="true" t="shared" si="0" ref="E19:E50">DATE(YEAR(C19),MONTH(C19),DAY(C19))+6</f>
        <v>43478</v>
      </c>
      <c r="F19" s="37"/>
      <c r="G19" s="38">
        <f aca="true" t="shared" si="1" ref="G19:G50">$E$11</f>
        <v>40</v>
      </c>
      <c r="H19" s="39">
        <v>40</v>
      </c>
      <c r="I19" s="40"/>
      <c r="J19" s="40"/>
      <c r="K19" s="40"/>
      <c r="L19" s="40"/>
      <c r="M19" s="38">
        <f aca="true" t="shared" si="2" ref="M19:M50">SUM(H19:L19)</f>
        <v>40</v>
      </c>
      <c r="O19" s="41">
        <f aca="true" t="shared" si="3" ref="O19:O50">IF(Y19+Y18&gt;100,IF(Y19+Y18=101,$G$94,H19+I19+K19+L19+G19),$E$11)-J19</f>
        <v>40</v>
      </c>
      <c r="S19">
        <f>NETWORKDAYS(C19,E19)</f>
        <v>5</v>
      </c>
      <c r="W19">
        <f>U19*8</f>
        <v>0</v>
      </c>
      <c r="X19" s="42">
        <f>M19</f>
        <v>40</v>
      </c>
      <c r="Y19">
        <f>IF(X19&gt;$G$72,100,1)</f>
        <v>1</v>
      </c>
    </row>
    <row r="20" spans="1:24" ht="13.5" thickBot="1">
      <c r="A20" s="32"/>
      <c r="B20" s="43">
        <f aca="true" t="shared" si="4" ref="B20:B51">B19+1</f>
        <v>2</v>
      </c>
      <c r="C20" s="34">
        <f aca="true" t="shared" si="5" ref="C20:C51">DATE(YEAR(C19),MONTH(C19),DAY(C19))+7</f>
        <v>43479</v>
      </c>
      <c r="D20" s="44"/>
      <c r="E20" s="36">
        <f t="shared" si="0"/>
        <v>43485</v>
      </c>
      <c r="F20" s="45"/>
      <c r="G20" s="38">
        <f t="shared" si="1"/>
        <v>40</v>
      </c>
      <c r="H20" s="46">
        <v>40</v>
      </c>
      <c r="I20" s="47"/>
      <c r="J20" s="47"/>
      <c r="K20" s="47">
        <v>5</v>
      </c>
      <c r="L20" s="47"/>
      <c r="M20" s="38">
        <f t="shared" si="2"/>
        <v>45</v>
      </c>
      <c r="O20" s="41">
        <f t="shared" si="3"/>
        <v>40</v>
      </c>
      <c r="X20" s="42"/>
    </row>
    <row r="21" spans="1:24" ht="13.5" thickBot="1">
      <c r="A21" s="32"/>
      <c r="B21" s="43">
        <f t="shared" si="4"/>
        <v>3</v>
      </c>
      <c r="C21" s="34">
        <f t="shared" si="5"/>
        <v>43486</v>
      </c>
      <c r="D21" s="44"/>
      <c r="E21" s="36">
        <f t="shared" si="0"/>
        <v>43492</v>
      </c>
      <c r="F21" s="45"/>
      <c r="G21" s="38">
        <f t="shared" si="1"/>
        <v>40</v>
      </c>
      <c r="H21" s="46">
        <v>40</v>
      </c>
      <c r="I21" s="47"/>
      <c r="J21" s="47"/>
      <c r="K21" s="47"/>
      <c r="L21" s="47"/>
      <c r="M21" s="38">
        <f t="shared" si="2"/>
        <v>40</v>
      </c>
      <c r="O21" s="41">
        <f t="shared" si="3"/>
        <v>40</v>
      </c>
      <c r="X21" s="42"/>
    </row>
    <row r="22" spans="1:24" ht="13.5" thickBot="1">
      <c r="A22" s="32"/>
      <c r="B22" s="43">
        <f t="shared" si="4"/>
        <v>4</v>
      </c>
      <c r="C22" s="34">
        <f t="shared" si="5"/>
        <v>43493</v>
      </c>
      <c r="D22" s="44"/>
      <c r="E22" s="36">
        <f t="shared" si="0"/>
        <v>43499</v>
      </c>
      <c r="F22" s="45"/>
      <c r="G22" s="38">
        <f t="shared" si="1"/>
        <v>40</v>
      </c>
      <c r="H22" s="46">
        <v>32</v>
      </c>
      <c r="I22" s="47">
        <v>8</v>
      </c>
      <c r="J22" s="47"/>
      <c r="K22" s="47"/>
      <c r="L22" s="47"/>
      <c r="M22" s="38">
        <f t="shared" si="2"/>
        <v>40</v>
      </c>
      <c r="O22" s="41">
        <f t="shared" si="3"/>
        <v>40</v>
      </c>
      <c r="X22" s="42"/>
    </row>
    <row r="23" spans="1:24" ht="13.5" thickBot="1">
      <c r="A23" s="32"/>
      <c r="B23" s="43">
        <f t="shared" si="4"/>
        <v>5</v>
      </c>
      <c r="C23" s="34">
        <f t="shared" si="5"/>
        <v>43500</v>
      </c>
      <c r="D23" s="44"/>
      <c r="E23" s="36">
        <f t="shared" si="0"/>
        <v>43506</v>
      </c>
      <c r="F23" s="45"/>
      <c r="G23" s="38">
        <f t="shared" si="1"/>
        <v>40</v>
      </c>
      <c r="H23" s="46">
        <v>8</v>
      </c>
      <c r="I23" s="47">
        <v>32</v>
      </c>
      <c r="J23" s="47"/>
      <c r="K23" s="47"/>
      <c r="L23" s="47"/>
      <c r="M23" s="38">
        <f t="shared" si="2"/>
        <v>40</v>
      </c>
      <c r="O23" s="41">
        <f t="shared" si="3"/>
        <v>40</v>
      </c>
      <c r="X23" s="42"/>
    </row>
    <row r="24" spans="1:24" ht="13.5" thickBot="1">
      <c r="A24" s="32"/>
      <c r="B24" s="43">
        <f t="shared" si="4"/>
        <v>6</v>
      </c>
      <c r="C24" s="34">
        <f t="shared" si="5"/>
        <v>43507</v>
      </c>
      <c r="D24" s="44"/>
      <c r="E24" s="36">
        <f t="shared" si="0"/>
        <v>43513</v>
      </c>
      <c r="F24" s="45"/>
      <c r="G24" s="38">
        <f t="shared" si="1"/>
        <v>40</v>
      </c>
      <c r="H24" s="46">
        <v>24</v>
      </c>
      <c r="I24" s="47"/>
      <c r="J24" s="47">
        <v>16</v>
      </c>
      <c r="K24" s="47"/>
      <c r="L24" s="47"/>
      <c r="M24" s="38">
        <f t="shared" si="2"/>
        <v>40</v>
      </c>
      <c r="O24" s="41">
        <f t="shared" si="3"/>
        <v>24</v>
      </c>
      <c r="X24" s="42"/>
    </row>
    <row r="25" spans="1:24" ht="13.5" thickBot="1">
      <c r="A25" s="32"/>
      <c r="B25" s="43">
        <f t="shared" si="4"/>
        <v>7</v>
      </c>
      <c r="C25" s="34">
        <f t="shared" si="5"/>
        <v>43514</v>
      </c>
      <c r="D25" s="44"/>
      <c r="E25" s="36">
        <f t="shared" si="0"/>
        <v>43520</v>
      </c>
      <c r="F25" s="45"/>
      <c r="G25" s="38">
        <f t="shared" si="1"/>
        <v>40</v>
      </c>
      <c r="H25" s="46">
        <v>40</v>
      </c>
      <c r="I25" s="47"/>
      <c r="J25" s="47"/>
      <c r="K25" s="47">
        <v>8</v>
      </c>
      <c r="L25" s="47"/>
      <c r="M25" s="38">
        <f t="shared" si="2"/>
        <v>48</v>
      </c>
      <c r="O25" s="41">
        <f t="shared" si="3"/>
        <v>40</v>
      </c>
      <c r="X25" s="42"/>
    </row>
    <row r="26" spans="1:24" ht="13.5" thickBot="1">
      <c r="A26" s="32"/>
      <c r="B26" s="43">
        <f t="shared" si="4"/>
        <v>8</v>
      </c>
      <c r="C26" s="34">
        <f t="shared" si="5"/>
        <v>43521</v>
      </c>
      <c r="D26" s="44"/>
      <c r="E26" s="36">
        <f t="shared" si="0"/>
        <v>43527</v>
      </c>
      <c r="F26" s="45"/>
      <c r="G26" s="38">
        <f t="shared" si="1"/>
        <v>40</v>
      </c>
      <c r="H26" s="46">
        <v>40</v>
      </c>
      <c r="I26" s="47"/>
      <c r="J26" s="47"/>
      <c r="K26" s="47"/>
      <c r="L26" s="47">
        <v>10</v>
      </c>
      <c r="M26" s="38">
        <f t="shared" si="2"/>
        <v>50</v>
      </c>
      <c r="O26" s="41">
        <f t="shared" si="3"/>
        <v>40</v>
      </c>
      <c r="X26" s="42"/>
    </row>
    <row r="27" spans="1:24" ht="13.5" thickBot="1">
      <c r="A27" s="32"/>
      <c r="B27" s="43">
        <f t="shared" si="4"/>
        <v>9</v>
      </c>
      <c r="C27" s="34">
        <f t="shared" si="5"/>
        <v>43528</v>
      </c>
      <c r="D27" s="44"/>
      <c r="E27" s="36">
        <f t="shared" si="0"/>
        <v>43534</v>
      </c>
      <c r="F27" s="45"/>
      <c r="G27" s="38">
        <f t="shared" si="1"/>
        <v>40</v>
      </c>
      <c r="H27" s="46">
        <v>4</v>
      </c>
      <c r="I27" s="47"/>
      <c r="J27" s="47"/>
      <c r="K27" s="47"/>
      <c r="L27" s="47"/>
      <c r="M27" s="38">
        <f t="shared" si="2"/>
        <v>4</v>
      </c>
      <c r="O27" s="41">
        <f t="shared" si="3"/>
        <v>40</v>
      </c>
      <c r="X27" s="42"/>
    </row>
    <row r="28" spans="1:24" ht="13.5" thickBot="1">
      <c r="A28" s="32"/>
      <c r="B28" s="43">
        <f t="shared" si="4"/>
        <v>10</v>
      </c>
      <c r="C28" s="34">
        <f t="shared" si="5"/>
        <v>43535</v>
      </c>
      <c r="D28" s="44"/>
      <c r="E28" s="36">
        <f t="shared" si="0"/>
        <v>43541</v>
      </c>
      <c r="F28" s="45"/>
      <c r="G28" s="38">
        <f t="shared" si="1"/>
        <v>40</v>
      </c>
      <c r="H28" s="46">
        <v>38</v>
      </c>
      <c r="I28" s="47"/>
      <c r="J28" s="47"/>
      <c r="K28" s="47"/>
      <c r="L28" s="47"/>
      <c r="M28" s="38">
        <f t="shared" si="2"/>
        <v>38</v>
      </c>
      <c r="O28" s="41">
        <f t="shared" si="3"/>
        <v>40</v>
      </c>
      <c r="X28" s="42"/>
    </row>
    <row r="29" spans="1:24" ht="13.5" thickBot="1">
      <c r="A29" s="32"/>
      <c r="B29" s="43">
        <f t="shared" si="4"/>
        <v>11</v>
      </c>
      <c r="C29" s="34">
        <f t="shared" si="5"/>
        <v>43542</v>
      </c>
      <c r="D29" s="44"/>
      <c r="E29" s="36">
        <f t="shared" si="0"/>
        <v>43548</v>
      </c>
      <c r="F29" s="45"/>
      <c r="G29" s="38">
        <f t="shared" si="1"/>
        <v>40</v>
      </c>
      <c r="H29" s="46">
        <v>40</v>
      </c>
      <c r="I29" s="47"/>
      <c r="J29" s="47"/>
      <c r="K29" s="47">
        <v>5</v>
      </c>
      <c r="L29" s="47"/>
      <c r="M29" s="38">
        <f t="shared" si="2"/>
        <v>45</v>
      </c>
      <c r="O29" s="41">
        <f t="shared" si="3"/>
        <v>40</v>
      </c>
      <c r="X29" s="42"/>
    </row>
    <row r="30" spans="1:24" ht="13.5" thickBot="1">
      <c r="A30" s="32"/>
      <c r="B30" s="43">
        <f t="shared" si="4"/>
        <v>12</v>
      </c>
      <c r="C30" s="34">
        <f t="shared" si="5"/>
        <v>43549</v>
      </c>
      <c r="D30" s="44"/>
      <c r="E30" s="36">
        <f t="shared" si="0"/>
        <v>43555</v>
      </c>
      <c r="F30" s="45"/>
      <c r="G30" s="38">
        <f t="shared" si="1"/>
        <v>40</v>
      </c>
      <c r="H30" s="46">
        <v>39</v>
      </c>
      <c r="I30" s="47">
        <v>8</v>
      </c>
      <c r="J30" s="47"/>
      <c r="K30" s="47"/>
      <c r="L30" s="47"/>
      <c r="M30" s="38">
        <f t="shared" si="2"/>
        <v>47</v>
      </c>
      <c r="O30" s="41">
        <f t="shared" si="3"/>
        <v>40</v>
      </c>
      <c r="X30" s="42"/>
    </row>
    <row r="31" spans="1:24" ht="13.5" thickBot="1">
      <c r="A31" s="32"/>
      <c r="B31" s="43">
        <f t="shared" si="4"/>
        <v>13</v>
      </c>
      <c r="C31" s="34">
        <f t="shared" si="5"/>
        <v>43556</v>
      </c>
      <c r="D31" s="44"/>
      <c r="E31" s="36">
        <f t="shared" si="0"/>
        <v>43562</v>
      </c>
      <c r="F31" s="45"/>
      <c r="G31" s="38">
        <f t="shared" si="1"/>
        <v>40</v>
      </c>
      <c r="H31" s="46">
        <v>40</v>
      </c>
      <c r="I31" s="47"/>
      <c r="J31" s="47"/>
      <c r="K31" s="47"/>
      <c r="L31" s="47"/>
      <c r="M31" s="38">
        <f t="shared" si="2"/>
        <v>40</v>
      </c>
      <c r="O31" s="41">
        <f t="shared" si="3"/>
        <v>40</v>
      </c>
      <c r="X31" s="42"/>
    </row>
    <row r="32" spans="1:24" ht="13.5" thickBot="1">
      <c r="A32" s="32"/>
      <c r="B32" s="43">
        <f t="shared" si="4"/>
        <v>14</v>
      </c>
      <c r="C32" s="34">
        <f t="shared" si="5"/>
        <v>43563</v>
      </c>
      <c r="D32" s="44"/>
      <c r="E32" s="36">
        <f t="shared" si="0"/>
        <v>43569</v>
      </c>
      <c r="F32" s="45"/>
      <c r="G32" s="38">
        <f t="shared" si="1"/>
        <v>40</v>
      </c>
      <c r="H32" s="46">
        <v>40</v>
      </c>
      <c r="I32" s="47"/>
      <c r="J32" s="47"/>
      <c r="K32" s="47"/>
      <c r="L32" s="47"/>
      <c r="M32" s="38">
        <f t="shared" si="2"/>
        <v>40</v>
      </c>
      <c r="O32" s="41">
        <f t="shared" si="3"/>
        <v>40</v>
      </c>
      <c r="X32" s="42"/>
    </row>
    <row r="33" spans="1:24" ht="13.5" thickBot="1">
      <c r="A33" s="32"/>
      <c r="B33" s="43">
        <f t="shared" si="4"/>
        <v>15</v>
      </c>
      <c r="C33" s="34">
        <f t="shared" si="5"/>
        <v>43570</v>
      </c>
      <c r="D33" s="44"/>
      <c r="E33" s="36">
        <f t="shared" si="0"/>
        <v>43576</v>
      </c>
      <c r="F33" s="45"/>
      <c r="G33" s="38">
        <f t="shared" si="1"/>
        <v>40</v>
      </c>
      <c r="H33" s="46">
        <v>40</v>
      </c>
      <c r="I33" s="47"/>
      <c r="J33" s="47"/>
      <c r="K33" s="47"/>
      <c r="L33" s="47"/>
      <c r="M33" s="38">
        <f t="shared" si="2"/>
        <v>40</v>
      </c>
      <c r="O33" s="41">
        <f t="shared" si="3"/>
        <v>40</v>
      </c>
      <c r="X33" s="42"/>
    </row>
    <row r="34" spans="1:24" ht="13.5" thickBot="1">
      <c r="A34" s="32"/>
      <c r="B34" s="43">
        <f t="shared" si="4"/>
        <v>16</v>
      </c>
      <c r="C34" s="34">
        <f t="shared" si="5"/>
        <v>43577</v>
      </c>
      <c r="D34" s="44"/>
      <c r="E34" s="36">
        <f t="shared" si="0"/>
        <v>43583</v>
      </c>
      <c r="F34" s="45"/>
      <c r="G34" s="38">
        <f t="shared" si="1"/>
        <v>40</v>
      </c>
      <c r="H34" s="46">
        <v>32</v>
      </c>
      <c r="I34" s="47">
        <v>8</v>
      </c>
      <c r="J34" s="47"/>
      <c r="K34" s="47">
        <v>8</v>
      </c>
      <c r="L34" s="47">
        <v>6</v>
      </c>
      <c r="M34" s="38">
        <f t="shared" si="2"/>
        <v>54</v>
      </c>
      <c r="O34" s="41">
        <f t="shared" si="3"/>
        <v>40</v>
      </c>
      <c r="X34" s="42"/>
    </row>
    <row r="35" spans="1:24" ht="13.5" thickBot="1">
      <c r="A35" s="32"/>
      <c r="B35" s="43">
        <f t="shared" si="4"/>
        <v>17</v>
      </c>
      <c r="C35" s="34">
        <f t="shared" si="5"/>
        <v>43584</v>
      </c>
      <c r="D35" s="44"/>
      <c r="E35" s="36">
        <f t="shared" si="0"/>
        <v>43590</v>
      </c>
      <c r="F35" s="45"/>
      <c r="G35" s="38">
        <f t="shared" si="1"/>
        <v>40</v>
      </c>
      <c r="H35" s="46">
        <v>40</v>
      </c>
      <c r="I35" s="47"/>
      <c r="J35" s="47"/>
      <c r="K35" s="47"/>
      <c r="L35" s="47"/>
      <c r="M35" s="38">
        <f t="shared" si="2"/>
        <v>40</v>
      </c>
      <c r="O35" s="41">
        <f t="shared" si="3"/>
        <v>40</v>
      </c>
      <c r="X35" s="42"/>
    </row>
    <row r="36" spans="1:24" ht="13.5" thickBot="1">
      <c r="A36" s="32"/>
      <c r="B36" s="43">
        <f t="shared" si="4"/>
        <v>18</v>
      </c>
      <c r="C36" s="34">
        <f t="shared" si="5"/>
        <v>43591</v>
      </c>
      <c r="D36" s="44"/>
      <c r="E36" s="36">
        <f t="shared" si="0"/>
        <v>43597</v>
      </c>
      <c r="F36" s="45"/>
      <c r="G36" s="38">
        <f t="shared" si="1"/>
        <v>40</v>
      </c>
      <c r="H36" s="46">
        <v>40</v>
      </c>
      <c r="I36" s="47"/>
      <c r="J36" s="47"/>
      <c r="K36" s="47"/>
      <c r="L36" s="47"/>
      <c r="M36" s="38">
        <f t="shared" si="2"/>
        <v>40</v>
      </c>
      <c r="O36" s="41">
        <f t="shared" si="3"/>
        <v>40</v>
      </c>
      <c r="X36" s="42"/>
    </row>
    <row r="37" spans="1:24" ht="13.5" thickBot="1">
      <c r="A37" s="32"/>
      <c r="B37" s="43">
        <f t="shared" si="4"/>
        <v>19</v>
      </c>
      <c r="C37" s="34">
        <f t="shared" si="5"/>
        <v>43598</v>
      </c>
      <c r="D37" s="44"/>
      <c r="E37" s="36">
        <f t="shared" si="0"/>
        <v>43604</v>
      </c>
      <c r="F37" s="45"/>
      <c r="G37" s="38">
        <f t="shared" si="1"/>
        <v>40</v>
      </c>
      <c r="H37" s="46">
        <v>38</v>
      </c>
      <c r="I37" s="47"/>
      <c r="J37" s="47"/>
      <c r="K37" s="47"/>
      <c r="L37" s="47"/>
      <c r="M37" s="38">
        <f t="shared" si="2"/>
        <v>38</v>
      </c>
      <c r="O37" s="41">
        <f t="shared" si="3"/>
        <v>40</v>
      </c>
      <c r="X37" s="42"/>
    </row>
    <row r="38" spans="1:24" ht="13.5" thickBot="1">
      <c r="A38" s="32"/>
      <c r="B38" s="43">
        <f t="shared" si="4"/>
        <v>20</v>
      </c>
      <c r="C38" s="34">
        <f t="shared" si="5"/>
        <v>43605</v>
      </c>
      <c r="D38" s="44"/>
      <c r="E38" s="36">
        <f t="shared" si="0"/>
        <v>43611</v>
      </c>
      <c r="F38" s="45"/>
      <c r="G38" s="38">
        <f t="shared" si="1"/>
        <v>40</v>
      </c>
      <c r="H38" s="46">
        <v>40</v>
      </c>
      <c r="I38" s="47"/>
      <c r="J38" s="47"/>
      <c r="K38" s="47"/>
      <c r="L38" s="47"/>
      <c r="M38" s="38">
        <f t="shared" si="2"/>
        <v>40</v>
      </c>
      <c r="O38" s="41">
        <f t="shared" si="3"/>
        <v>40</v>
      </c>
      <c r="X38" s="42"/>
    </row>
    <row r="39" spans="1:24" ht="13.5" thickBot="1">
      <c r="A39" s="32"/>
      <c r="B39" s="43">
        <f t="shared" si="4"/>
        <v>21</v>
      </c>
      <c r="C39" s="34">
        <f t="shared" si="5"/>
        <v>43612</v>
      </c>
      <c r="D39" s="44"/>
      <c r="E39" s="36">
        <f t="shared" si="0"/>
        <v>43618</v>
      </c>
      <c r="F39" s="45"/>
      <c r="G39" s="38">
        <f t="shared" si="1"/>
        <v>40</v>
      </c>
      <c r="H39" s="46">
        <v>40</v>
      </c>
      <c r="I39" s="47"/>
      <c r="J39" s="47"/>
      <c r="K39" s="47"/>
      <c r="L39" s="47"/>
      <c r="M39" s="38">
        <f t="shared" si="2"/>
        <v>40</v>
      </c>
      <c r="O39" s="41">
        <f t="shared" si="3"/>
        <v>40</v>
      </c>
      <c r="X39" s="42"/>
    </row>
    <row r="40" spans="1:24" ht="13.5" thickBot="1">
      <c r="A40" s="32"/>
      <c r="B40" s="43">
        <f t="shared" si="4"/>
        <v>22</v>
      </c>
      <c r="C40" s="34">
        <f t="shared" si="5"/>
        <v>43619</v>
      </c>
      <c r="D40" s="44"/>
      <c r="E40" s="36">
        <f t="shared" si="0"/>
        <v>43625</v>
      </c>
      <c r="F40" s="45"/>
      <c r="G40" s="38">
        <f t="shared" si="1"/>
        <v>40</v>
      </c>
      <c r="H40" s="46">
        <v>16</v>
      </c>
      <c r="I40" s="47">
        <v>24</v>
      </c>
      <c r="J40" s="47"/>
      <c r="K40" s="47">
        <v>4</v>
      </c>
      <c r="L40" s="47"/>
      <c r="M40" s="38">
        <f t="shared" si="2"/>
        <v>44</v>
      </c>
      <c r="O40" s="41">
        <f t="shared" si="3"/>
        <v>40</v>
      </c>
      <c r="X40" s="42"/>
    </row>
    <row r="41" spans="1:24" ht="13.5" thickBot="1">
      <c r="A41" s="32"/>
      <c r="B41" s="43">
        <f t="shared" si="4"/>
        <v>23</v>
      </c>
      <c r="C41" s="34">
        <f t="shared" si="5"/>
        <v>43626</v>
      </c>
      <c r="D41" s="44"/>
      <c r="E41" s="36">
        <f t="shared" si="0"/>
        <v>43632</v>
      </c>
      <c r="F41" s="45"/>
      <c r="G41" s="38">
        <f t="shared" si="1"/>
        <v>40</v>
      </c>
      <c r="H41" s="46">
        <v>40</v>
      </c>
      <c r="I41" s="47"/>
      <c r="J41" s="47"/>
      <c r="K41" s="47"/>
      <c r="L41" s="47"/>
      <c r="M41" s="38">
        <f t="shared" si="2"/>
        <v>40</v>
      </c>
      <c r="O41" s="41">
        <f t="shared" si="3"/>
        <v>40</v>
      </c>
      <c r="X41" s="42"/>
    </row>
    <row r="42" spans="1:24" ht="13.5" thickBot="1">
      <c r="A42" s="32"/>
      <c r="B42" s="43">
        <f t="shared" si="4"/>
        <v>24</v>
      </c>
      <c r="C42" s="34">
        <f t="shared" si="5"/>
        <v>43633</v>
      </c>
      <c r="D42" s="44"/>
      <c r="E42" s="36">
        <f t="shared" si="0"/>
        <v>43639</v>
      </c>
      <c r="F42" s="45"/>
      <c r="G42" s="38">
        <f t="shared" si="1"/>
        <v>40</v>
      </c>
      <c r="H42" s="46">
        <v>40</v>
      </c>
      <c r="I42" s="47"/>
      <c r="J42" s="47"/>
      <c r="K42" s="47"/>
      <c r="L42" s="47"/>
      <c r="M42" s="38">
        <f t="shared" si="2"/>
        <v>40</v>
      </c>
      <c r="O42" s="41">
        <f t="shared" si="3"/>
        <v>40</v>
      </c>
      <c r="X42" s="42"/>
    </row>
    <row r="43" spans="1:24" ht="13.5" thickBot="1">
      <c r="A43" s="32"/>
      <c r="B43" s="43">
        <f t="shared" si="4"/>
        <v>25</v>
      </c>
      <c r="C43" s="34">
        <f t="shared" si="5"/>
        <v>43640</v>
      </c>
      <c r="D43" s="44"/>
      <c r="E43" s="36">
        <f t="shared" si="0"/>
        <v>43646</v>
      </c>
      <c r="F43" s="45"/>
      <c r="G43" s="38">
        <f t="shared" si="1"/>
        <v>40</v>
      </c>
      <c r="H43" s="46">
        <v>40</v>
      </c>
      <c r="I43" s="47"/>
      <c r="J43" s="47"/>
      <c r="K43" s="47"/>
      <c r="L43" s="47"/>
      <c r="M43" s="38">
        <f t="shared" si="2"/>
        <v>40</v>
      </c>
      <c r="O43" s="41">
        <f t="shared" si="3"/>
        <v>40</v>
      </c>
      <c r="X43" s="42"/>
    </row>
    <row r="44" spans="1:24" ht="13.5" thickBot="1">
      <c r="A44" s="32"/>
      <c r="B44" s="43">
        <f t="shared" si="4"/>
        <v>26</v>
      </c>
      <c r="C44" s="34">
        <f t="shared" si="5"/>
        <v>43647</v>
      </c>
      <c r="D44" s="44"/>
      <c r="E44" s="36">
        <f t="shared" si="0"/>
        <v>43653</v>
      </c>
      <c r="F44" s="45"/>
      <c r="G44" s="38">
        <f t="shared" si="1"/>
        <v>40</v>
      </c>
      <c r="H44" s="46"/>
      <c r="I44" s="47">
        <v>40</v>
      </c>
      <c r="J44" s="47"/>
      <c r="K44" s="47"/>
      <c r="L44" s="47"/>
      <c r="M44" s="38">
        <f t="shared" si="2"/>
        <v>40</v>
      </c>
      <c r="O44" s="41">
        <f t="shared" si="3"/>
        <v>40</v>
      </c>
      <c r="X44" s="42"/>
    </row>
    <row r="45" spans="1:24" ht="13.5" thickBot="1">
      <c r="A45" s="32"/>
      <c r="B45" s="43">
        <f t="shared" si="4"/>
        <v>27</v>
      </c>
      <c r="C45" s="34">
        <f t="shared" si="5"/>
        <v>43654</v>
      </c>
      <c r="D45" s="44"/>
      <c r="E45" s="36">
        <f t="shared" si="0"/>
        <v>43660</v>
      </c>
      <c r="F45" s="45"/>
      <c r="G45" s="38">
        <f t="shared" si="1"/>
        <v>40</v>
      </c>
      <c r="H45" s="46">
        <v>40</v>
      </c>
      <c r="I45" s="47"/>
      <c r="J45" s="47"/>
      <c r="K45" s="47">
        <v>12</v>
      </c>
      <c r="L45" s="47"/>
      <c r="M45" s="38">
        <f t="shared" si="2"/>
        <v>52</v>
      </c>
      <c r="O45" s="41">
        <f t="shared" si="3"/>
        <v>40</v>
      </c>
      <c r="X45" s="42"/>
    </row>
    <row r="46" spans="1:24" ht="13.5" thickBot="1">
      <c r="A46" s="32"/>
      <c r="B46" s="43">
        <f t="shared" si="4"/>
        <v>28</v>
      </c>
      <c r="C46" s="34">
        <f t="shared" si="5"/>
        <v>43661</v>
      </c>
      <c r="D46" s="44"/>
      <c r="E46" s="36">
        <f t="shared" si="0"/>
        <v>43667</v>
      </c>
      <c r="F46" s="45"/>
      <c r="G46" s="38">
        <f t="shared" si="1"/>
        <v>40</v>
      </c>
      <c r="H46" s="46">
        <v>40</v>
      </c>
      <c r="I46" s="47"/>
      <c r="J46" s="47"/>
      <c r="K46" s="47"/>
      <c r="L46" s="47"/>
      <c r="M46" s="38">
        <f t="shared" si="2"/>
        <v>40</v>
      </c>
      <c r="O46" s="41">
        <f t="shared" si="3"/>
        <v>40</v>
      </c>
      <c r="X46" s="42"/>
    </row>
    <row r="47" spans="1:24" ht="13.5" thickBot="1">
      <c r="A47" s="32"/>
      <c r="B47" s="43">
        <f t="shared" si="4"/>
        <v>29</v>
      </c>
      <c r="C47" s="34">
        <f t="shared" si="5"/>
        <v>43668</v>
      </c>
      <c r="D47" s="44"/>
      <c r="E47" s="36">
        <f t="shared" si="0"/>
        <v>43674</v>
      </c>
      <c r="F47" s="45"/>
      <c r="G47" s="38">
        <f t="shared" si="1"/>
        <v>40</v>
      </c>
      <c r="H47" s="46">
        <v>40</v>
      </c>
      <c r="I47" s="47"/>
      <c r="J47" s="47"/>
      <c r="K47" s="47"/>
      <c r="L47" s="47"/>
      <c r="M47" s="38">
        <f t="shared" si="2"/>
        <v>40</v>
      </c>
      <c r="O47" s="41">
        <f t="shared" si="3"/>
        <v>40</v>
      </c>
      <c r="X47" s="42"/>
    </row>
    <row r="48" spans="1:24" ht="13.5" thickBot="1">
      <c r="A48" s="32"/>
      <c r="B48" s="43">
        <f t="shared" si="4"/>
        <v>30</v>
      </c>
      <c r="C48" s="34">
        <f t="shared" si="5"/>
        <v>43675</v>
      </c>
      <c r="D48" s="44"/>
      <c r="E48" s="36">
        <f t="shared" si="0"/>
        <v>43681</v>
      </c>
      <c r="F48" s="45"/>
      <c r="G48" s="38">
        <f t="shared" si="1"/>
        <v>40</v>
      </c>
      <c r="H48" s="46">
        <v>40</v>
      </c>
      <c r="I48" s="47"/>
      <c r="J48" s="47"/>
      <c r="K48" s="47"/>
      <c r="L48" s="47"/>
      <c r="M48" s="38">
        <f t="shared" si="2"/>
        <v>40</v>
      </c>
      <c r="O48" s="41">
        <f t="shared" si="3"/>
        <v>40</v>
      </c>
      <c r="X48" s="42"/>
    </row>
    <row r="49" spans="1:24" ht="13.5" thickBot="1">
      <c r="A49" s="32"/>
      <c r="B49" s="43">
        <f t="shared" si="4"/>
        <v>31</v>
      </c>
      <c r="C49" s="34">
        <f t="shared" si="5"/>
        <v>43682</v>
      </c>
      <c r="D49" s="44"/>
      <c r="E49" s="36">
        <f t="shared" si="0"/>
        <v>43688</v>
      </c>
      <c r="F49" s="45"/>
      <c r="G49" s="38">
        <f t="shared" si="1"/>
        <v>40</v>
      </c>
      <c r="H49" s="46">
        <v>32</v>
      </c>
      <c r="I49" s="47">
        <v>8</v>
      </c>
      <c r="J49" s="47"/>
      <c r="K49" s="47"/>
      <c r="L49" s="47"/>
      <c r="M49" s="38">
        <f t="shared" si="2"/>
        <v>40</v>
      </c>
      <c r="O49" s="41">
        <f t="shared" si="3"/>
        <v>40</v>
      </c>
      <c r="X49" s="42"/>
    </row>
    <row r="50" spans="1:24" ht="13.5" thickBot="1">
      <c r="A50" s="32"/>
      <c r="B50" s="43">
        <f t="shared" si="4"/>
        <v>32</v>
      </c>
      <c r="C50" s="34">
        <f t="shared" si="5"/>
        <v>43689</v>
      </c>
      <c r="D50" s="44"/>
      <c r="E50" s="36">
        <f t="shared" si="0"/>
        <v>43695</v>
      </c>
      <c r="F50" s="45"/>
      <c r="G50" s="38">
        <f t="shared" si="1"/>
        <v>40</v>
      </c>
      <c r="H50" s="46">
        <v>40</v>
      </c>
      <c r="I50" s="47"/>
      <c r="J50" s="47"/>
      <c r="K50" s="47"/>
      <c r="L50" s="47"/>
      <c r="M50" s="38">
        <f t="shared" si="2"/>
        <v>40</v>
      </c>
      <c r="O50" s="41">
        <f t="shared" si="3"/>
        <v>40</v>
      </c>
      <c r="X50" s="42"/>
    </row>
    <row r="51" spans="1:24" ht="13.5" thickBot="1">
      <c r="A51" s="32"/>
      <c r="B51" s="43">
        <f t="shared" si="4"/>
        <v>33</v>
      </c>
      <c r="C51" s="34">
        <f t="shared" si="5"/>
        <v>43696</v>
      </c>
      <c r="D51" s="44"/>
      <c r="E51" s="36">
        <f aca="true" t="shared" si="6" ref="E51:E70">DATE(YEAR(C51),MONTH(C51),DAY(C51))+6</f>
        <v>43702</v>
      </c>
      <c r="F51" s="45"/>
      <c r="G51" s="38">
        <f aca="true" t="shared" si="7" ref="G51:G70">$E$11</f>
        <v>40</v>
      </c>
      <c r="H51" s="46">
        <v>40</v>
      </c>
      <c r="I51" s="47"/>
      <c r="J51" s="47"/>
      <c r="K51" s="47"/>
      <c r="L51" s="47"/>
      <c r="M51" s="38">
        <f aca="true" t="shared" si="8" ref="M51:M70">SUM(H51:L51)</f>
        <v>40</v>
      </c>
      <c r="O51" s="41">
        <f aca="true" t="shared" si="9" ref="O51:O68">IF(Y51+Y50&gt;100,IF(Y51+Y50=101,$G$94,H51+I51+K51+L51+G51),$E$11)-J51</f>
        <v>40</v>
      </c>
      <c r="X51" s="42"/>
    </row>
    <row r="52" spans="1:24" ht="13.5" thickBot="1">
      <c r="A52" s="32"/>
      <c r="B52" s="43">
        <f aca="true" t="shared" si="10" ref="B52:B70">B51+1</f>
        <v>34</v>
      </c>
      <c r="C52" s="34">
        <f aca="true" t="shared" si="11" ref="C52:C70">DATE(YEAR(C51),MONTH(C51),DAY(C51))+7</f>
        <v>43703</v>
      </c>
      <c r="D52" s="44"/>
      <c r="E52" s="36">
        <f t="shared" si="6"/>
        <v>43709</v>
      </c>
      <c r="F52" s="45"/>
      <c r="G52" s="38">
        <f t="shared" si="7"/>
        <v>40</v>
      </c>
      <c r="H52" s="46">
        <v>40</v>
      </c>
      <c r="I52" s="47"/>
      <c r="J52" s="47"/>
      <c r="K52" s="47"/>
      <c r="L52" s="47"/>
      <c r="M52" s="38">
        <f t="shared" si="8"/>
        <v>40</v>
      </c>
      <c r="O52" s="41">
        <f t="shared" si="9"/>
        <v>40</v>
      </c>
      <c r="X52" s="42"/>
    </row>
    <row r="53" spans="1:24" ht="13.5" thickBot="1">
      <c r="A53" s="32"/>
      <c r="B53" s="43">
        <f t="shared" si="10"/>
        <v>35</v>
      </c>
      <c r="C53" s="34">
        <f t="shared" si="11"/>
        <v>43710</v>
      </c>
      <c r="D53" s="44"/>
      <c r="E53" s="36">
        <f t="shared" si="6"/>
        <v>43716</v>
      </c>
      <c r="F53" s="45"/>
      <c r="G53" s="38">
        <f t="shared" si="7"/>
        <v>40</v>
      </c>
      <c r="H53" s="46">
        <v>40</v>
      </c>
      <c r="I53" s="47"/>
      <c r="J53" s="47"/>
      <c r="K53" s="47"/>
      <c r="L53" s="47"/>
      <c r="M53" s="38">
        <f t="shared" si="8"/>
        <v>40</v>
      </c>
      <c r="O53" s="41">
        <f t="shared" si="9"/>
        <v>40</v>
      </c>
      <c r="X53" s="42"/>
    </row>
    <row r="54" spans="1:24" ht="13.5" thickBot="1">
      <c r="A54" s="32"/>
      <c r="B54" s="43">
        <f t="shared" si="10"/>
        <v>36</v>
      </c>
      <c r="C54" s="34">
        <f t="shared" si="11"/>
        <v>43717</v>
      </c>
      <c r="D54" s="44"/>
      <c r="E54" s="36">
        <f t="shared" si="6"/>
        <v>43723</v>
      </c>
      <c r="F54" s="45"/>
      <c r="G54" s="38">
        <f t="shared" si="7"/>
        <v>40</v>
      </c>
      <c r="H54" s="46">
        <v>32</v>
      </c>
      <c r="I54" s="47">
        <v>8</v>
      </c>
      <c r="J54" s="47"/>
      <c r="K54" s="47"/>
      <c r="L54" s="47"/>
      <c r="M54" s="38">
        <f t="shared" si="8"/>
        <v>40</v>
      </c>
      <c r="O54" s="41">
        <f t="shared" si="9"/>
        <v>40</v>
      </c>
      <c r="X54" s="42"/>
    </row>
    <row r="55" spans="1:24" ht="13.5" thickBot="1">
      <c r="A55" s="32"/>
      <c r="B55" s="43">
        <f t="shared" si="10"/>
        <v>37</v>
      </c>
      <c r="C55" s="34">
        <f t="shared" si="11"/>
        <v>43724</v>
      </c>
      <c r="D55" s="44"/>
      <c r="E55" s="36">
        <f t="shared" si="6"/>
        <v>43730</v>
      </c>
      <c r="F55" s="45"/>
      <c r="G55" s="38">
        <f t="shared" si="7"/>
        <v>40</v>
      </c>
      <c r="H55" s="46">
        <v>40</v>
      </c>
      <c r="I55" s="47"/>
      <c r="J55" s="47"/>
      <c r="K55" s="47">
        <v>5</v>
      </c>
      <c r="L55" s="47"/>
      <c r="M55" s="38">
        <f t="shared" si="8"/>
        <v>45</v>
      </c>
      <c r="O55" s="41">
        <f t="shared" si="9"/>
        <v>40</v>
      </c>
      <c r="X55" s="42"/>
    </row>
    <row r="56" spans="1:24" ht="13.5" thickBot="1">
      <c r="A56" s="32"/>
      <c r="B56" s="43">
        <f t="shared" si="10"/>
        <v>38</v>
      </c>
      <c r="C56" s="34">
        <f t="shared" si="11"/>
        <v>43731</v>
      </c>
      <c r="D56" s="44"/>
      <c r="E56" s="36">
        <f t="shared" si="6"/>
        <v>43737</v>
      </c>
      <c r="F56" s="45"/>
      <c r="G56" s="38">
        <f t="shared" si="7"/>
        <v>40</v>
      </c>
      <c r="H56" s="46">
        <v>40</v>
      </c>
      <c r="I56" s="47"/>
      <c r="J56" s="47"/>
      <c r="K56" s="47"/>
      <c r="L56" s="47"/>
      <c r="M56" s="38">
        <f t="shared" si="8"/>
        <v>40</v>
      </c>
      <c r="O56" s="41">
        <f t="shared" si="9"/>
        <v>40</v>
      </c>
      <c r="X56" s="42"/>
    </row>
    <row r="57" spans="1:24" ht="13.5" thickBot="1">
      <c r="A57" s="32"/>
      <c r="B57" s="43">
        <f t="shared" si="10"/>
        <v>39</v>
      </c>
      <c r="C57" s="34">
        <f t="shared" si="11"/>
        <v>43738</v>
      </c>
      <c r="D57" s="44"/>
      <c r="E57" s="36">
        <f t="shared" si="6"/>
        <v>43744</v>
      </c>
      <c r="F57" s="45"/>
      <c r="G57" s="38">
        <f t="shared" si="7"/>
        <v>40</v>
      </c>
      <c r="H57" s="46">
        <v>40</v>
      </c>
      <c r="I57" s="47"/>
      <c r="J57" s="47"/>
      <c r="K57" s="47"/>
      <c r="L57" s="47"/>
      <c r="M57" s="38">
        <f t="shared" si="8"/>
        <v>40</v>
      </c>
      <c r="O57" s="41">
        <f t="shared" si="9"/>
        <v>40</v>
      </c>
      <c r="X57" s="42"/>
    </row>
    <row r="58" spans="1:24" ht="13.5" thickBot="1">
      <c r="A58" s="32"/>
      <c r="B58" s="43">
        <f t="shared" si="10"/>
        <v>40</v>
      </c>
      <c r="C58" s="34">
        <f t="shared" si="11"/>
        <v>43745</v>
      </c>
      <c r="D58" s="44"/>
      <c r="E58" s="36">
        <f t="shared" si="6"/>
        <v>43751</v>
      </c>
      <c r="F58" s="45"/>
      <c r="G58" s="38">
        <f t="shared" si="7"/>
        <v>40</v>
      </c>
      <c r="H58" s="46">
        <v>40</v>
      </c>
      <c r="I58" s="47"/>
      <c r="J58" s="47"/>
      <c r="K58" s="47"/>
      <c r="L58" s="47"/>
      <c r="M58" s="38">
        <f t="shared" si="8"/>
        <v>40</v>
      </c>
      <c r="O58" s="41">
        <f t="shared" si="9"/>
        <v>40</v>
      </c>
      <c r="X58" s="42"/>
    </row>
    <row r="59" spans="1:24" ht="13.5" thickBot="1">
      <c r="A59" s="32"/>
      <c r="B59" s="43">
        <f t="shared" si="10"/>
        <v>41</v>
      </c>
      <c r="C59" s="34">
        <f t="shared" si="11"/>
        <v>43752</v>
      </c>
      <c r="D59" s="44"/>
      <c r="E59" s="36">
        <f t="shared" si="6"/>
        <v>43758</v>
      </c>
      <c r="F59" s="45"/>
      <c r="G59" s="38">
        <f t="shared" si="7"/>
        <v>40</v>
      </c>
      <c r="H59" s="46">
        <v>40</v>
      </c>
      <c r="I59" s="47"/>
      <c r="J59" s="47"/>
      <c r="K59" s="47">
        <v>10</v>
      </c>
      <c r="L59" s="47"/>
      <c r="M59" s="38">
        <f t="shared" si="8"/>
        <v>50</v>
      </c>
      <c r="O59" s="41">
        <f t="shared" si="9"/>
        <v>40</v>
      </c>
      <c r="X59" s="42"/>
    </row>
    <row r="60" spans="1:24" ht="13.5" thickBot="1">
      <c r="A60" s="32"/>
      <c r="B60" s="43">
        <f t="shared" si="10"/>
        <v>42</v>
      </c>
      <c r="C60" s="34">
        <f t="shared" si="11"/>
        <v>43759</v>
      </c>
      <c r="D60" s="44"/>
      <c r="E60" s="36">
        <f t="shared" si="6"/>
        <v>43765</v>
      </c>
      <c r="F60" s="45"/>
      <c r="G60" s="38">
        <f t="shared" si="7"/>
        <v>40</v>
      </c>
      <c r="H60" s="46">
        <v>40</v>
      </c>
      <c r="I60" s="47"/>
      <c r="J60" s="47"/>
      <c r="K60" s="47">
        <v>8</v>
      </c>
      <c r="L60" s="47">
        <v>4</v>
      </c>
      <c r="M60" s="38">
        <f t="shared" si="8"/>
        <v>52</v>
      </c>
      <c r="O60" s="41">
        <f t="shared" si="9"/>
        <v>40</v>
      </c>
      <c r="X60" s="42"/>
    </row>
    <row r="61" spans="2:25" ht="13.5" thickBot="1">
      <c r="B61" s="43">
        <f t="shared" si="10"/>
        <v>43</v>
      </c>
      <c r="C61" s="34">
        <f t="shared" si="11"/>
        <v>43766</v>
      </c>
      <c r="D61" s="44"/>
      <c r="E61" s="36">
        <f t="shared" si="6"/>
        <v>43772</v>
      </c>
      <c r="F61" s="45"/>
      <c r="G61" s="38">
        <f t="shared" si="7"/>
        <v>40</v>
      </c>
      <c r="H61" s="46">
        <v>40</v>
      </c>
      <c r="I61" s="47"/>
      <c r="J61" s="47"/>
      <c r="K61" s="47"/>
      <c r="L61" s="47"/>
      <c r="M61" s="38">
        <f t="shared" si="8"/>
        <v>40</v>
      </c>
      <c r="O61" s="41">
        <f t="shared" si="9"/>
        <v>40</v>
      </c>
      <c r="S61">
        <f aca="true" t="shared" si="12" ref="S61:S69">NETWORKDAYS(C61,E61)</f>
        <v>5</v>
      </c>
      <c r="V61">
        <v>5</v>
      </c>
      <c r="W61">
        <f aca="true" t="shared" si="13" ref="W61:W69">U61*8</f>
        <v>0</v>
      </c>
      <c r="X61" s="42">
        <f>SUM($M$19:M61)</f>
        <v>1772</v>
      </c>
      <c r="Y61">
        <f aca="true" t="shared" si="14" ref="Y61:Y69">IF(X61&gt;$G$72,100,1)</f>
        <v>1</v>
      </c>
    </row>
    <row r="62" spans="2:25" ht="13.5" thickBot="1">
      <c r="B62" s="43">
        <f t="shared" si="10"/>
        <v>44</v>
      </c>
      <c r="C62" s="34">
        <f t="shared" si="11"/>
        <v>43773</v>
      </c>
      <c r="D62" s="44"/>
      <c r="E62" s="36">
        <f t="shared" si="6"/>
        <v>43779</v>
      </c>
      <c r="F62" s="45"/>
      <c r="G62" s="38">
        <f t="shared" si="7"/>
        <v>40</v>
      </c>
      <c r="H62" s="46">
        <v>40</v>
      </c>
      <c r="I62" s="47"/>
      <c r="J62" s="47"/>
      <c r="K62" s="47">
        <v>9</v>
      </c>
      <c r="L62" s="47">
        <v>2</v>
      </c>
      <c r="M62" s="38">
        <f t="shared" si="8"/>
        <v>51</v>
      </c>
      <c r="O62" s="41">
        <f t="shared" si="9"/>
        <v>40</v>
      </c>
      <c r="S62">
        <f t="shared" si="12"/>
        <v>5</v>
      </c>
      <c r="T62">
        <v>1</v>
      </c>
      <c r="U62">
        <v>3</v>
      </c>
      <c r="W62">
        <f t="shared" si="13"/>
        <v>24</v>
      </c>
      <c r="X62" s="42">
        <f>SUM($M$19:M62)</f>
        <v>1823</v>
      </c>
      <c r="Y62">
        <f t="shared" si="14"/>
        <v>1</v>
      </c>
    </row>
    <row r="63" spans="2:25" ht="13.5" thickBot="1">
      <c r="B63" s="43">
        <f t="shared" si="10"/>
        <v>45</v>
      </c>
      <c r="C63" s="34">
        <f t="shared" si="11"/>
        <v>43780</v>
      </c>
      <c r="D63" s="44"/>
      <c r="E63" s="36">
        <f t="shared" si="6"/>
        <v>43786</v>
      </c>
      <c r="F63" s="45"/>
      <c r="G63" s="38">
        <f t="shared" si="7"/>
        <v>40</v>
      </c>
      <c r="H63" s="46">
        <v>40</v>
      </c>
      <c r="I63" s="47"/>
      <c r="J63" s="47"/>
      <c r="K63" s="47"/>
      <c r="L63" s="47"/>
      <c r="M63" s="38">
        <f t="shared" si="8"/>
        <v>40</v>
      </c>
      <c r="O63" s="41">
        <f t="shared" si="9"/>
        <v>40</v>
      </c>
      <c r="S63">
        <f t="shared" si="12"/>
        <v>5</v>
      </c>
      <c r="W63">
        <f t="shared" si="13"/>
        <v>0</v>
      </c>
      <c r="X63" s="42">
        <f>SUM($M$19:M63)</f>
        <v>1863</v>
      </c>
      <c r="Y63">
        <f t="shared" si="14"/>
        <v>1</v>
      </c>
    </row>
    <row r="64" spans="2:25" ht="13.5" thickBot="1">
      <c r="B64" s="43">
        <f t="shared" si="10"/>
        <v>46</v>
      </c>
      <c r="C64" s="34">
        <f t="shared" si="11"/>
        <v>43787</v>
      </c>
      <c r="D64" s="44"/>
      <c r="E64" s="36">
        <f t="shared" si="6"/>
        <v>43793</v>
      </c>
      <c r="F64" s="45"/>
      <c r="G64" s="38">
        <f t="shared" si="7"/>
        <v>40</v>
      </c>
      <c r="H64" s="46">
        <v>40</v>
      </c>
      <c r="I64" s="47"/>
      <c r="J64" s="47"/>
      <c r="K64" s="47"/>
      <c r="L64" s="47"/>
      <c r="M64" s="38">
        <f t="shared" si="8"/>
        <v>40</v>
      </c>
      <c r="O64" s="41">
        <f t="shared" si="9"/>
        <v>40</v>
      </c>
      <c r="S64">
        <f t="shared" si="12"/>
        <v>5</v>
      </c>
      <c r="V64">
        <v>10</v>
      </c>
      <c r="W64">
        <f t="shared" si="13"/>
        <v>0</v>
      </c>
      <c r="X64" s="42">
        <f>SUM($M$19:M64)</f>
        <v>1903</v>
      </c>
      <c r="Y64">
        <f t="shared" si="14"/>
        <v>1</v>
      </c>
    </row>
    <row r="65" spans="2:25" ht="13.5" thickBot="1">
      <c r="B65" s="43">
        <f t="shared" si="10"/>
        <v>47</v>
      </c>
      <c r="C65" s="34">
        <f t="shared" si="11"/>
        <v>43794</v>
      </c>
      <c r="D65" s="44"/>
      <c r="E65" s="36">
        <f t="shared" si="6"/>
        <v>43800</v>
      </c>
      <c r="F65" s="45"/>
      <c r="G65" s="38">
        <f t="shared" si="7"/>
        <v>40</v>
      </c>
      <c r="H65" s="46">
        <v>40</v>
      </c>
      <c r="I65" s="47"/>
      <c r="J65" s="47"/>
      <c r="K65" s="47"/>
      <c r="L65" s="47"/>
      <c r="M65" s="38">
        <f t="shared" si="8"/>
        <v>40</v>
      </c>
      <c r="O65" s="41">
        <f t="shared" si="9"/>
        <v>40</v>
      </c>
      <c r="S65">
        <f t="shared" si="12"/>
        <v>5</v>
      </c>
      <c r="W65">
        <f t="shared" si="13"/>
        <v>0</v>
      </c>
      <c r="X65" s="42">
        <f>SUM($M$19:M65)</f>
        <v>1943</v>
      </c>
      <c r="Y65">
        <f t="shared" si="14"/>
        <v>1</v>
      </c>
    </row>
    <row r="66" spans="2:25" ht="13.5" thickBot="1">
      <c r="B66" s="43">
        <f t="shared" si="10"/>
        <v>48</v>
      </c>
      <c r="C66" s="34">
        <f t="shared" si="11"/>
        <v>43801</v>
      </c>
      <c r="D66" s="44"/>
      <c r="E66" s="36">
        <f t="shared" si="6"/>
        <v>43807</v>
      </c>
      <c r="F66" s="45"/>
      <c r="G66" s="38">
        <f t="shared" si="7"/>
        <v>40</v>
      </c>
      <c r="H66" s="46">
        <v>40</v>
      </c>
      <c r="I66" s="47"/>
      <c r="J66" s="47"/>
      <c r="K66" s="47">
        <v>6</v>
      </c>
      <c r="L66" s="47"/>
      <c r="M66" s="38">
        <f t="shared" si="8"/>
        <v>46</v>
      </c>
      <c r="O66" s="41">
        <f t="shared" si="9"/>
        <v>40</v>
      </c>
      <c r="S66">
        <f t="shared" si="12"/>
        <v>5</v>
      </c>
      <c r="W66">
        <f t="shared" si="13"/>
        <v>0</v>
      </c>
      <c r="X66" s="42">
        <f>SUM($M$19:M66)</f>
        <v>1989</v>
      </c>
      <c r="Y66">
        <f t="shared" si="14"/>
        <v>1</v>
      </c>
    </row>
    <row r="67" spans="2:25" ht="13.5" thickBot="1">
      <c r="B67" s="43">
        <f t="shared" si="10"/>
        <v>49</v>
      </c>
      <c r="C67" s="34">
        <f t="shared" si="11"/>
        <v>43808</v>
      </c>
      <c r="D67" s="44"/>
      <c r="E67" s="36">
        <f t="shared" si="6"/>
        <v>43814</v>
      </c>
      <c r="F67" s="45"/>
      <c r="G67" s="38">
        <f t="shared" si="7"/>
        <v>40</v>
      </c>
      <c r="H67" s="46">
        <v>40</v>
      </c>
      <c r="I67" s="47"/>
      <c r="J67" s="47"/>
      <c r="K67" s="47">
        <v>8</v>
      </c>
      <c r="L67" s="47"/>
      <c r="M67" s="38">
        <f t="shared" si="8"/>
        <v>48</v>
      </c>
      <c r="O67" s="41">
        <f t="shared" si="9"/>
        <v>40</v>
      </c>
      <c r="S67">
        <f t="shared" si="12"/>
        <v>5</v>
      </c>
      <c r="V67">
        <v>5</v>
      </c>
      <c r="W67">
        <f t="shared" si="13"/>
        <v>0</v>
      </c>
      <c r="X67" s="42">
        <f>SUM($M$19:M67)</f>
        <v>2037</v>
      </c>
      <c r="Y67">
        <f t="shared" si="14"/>
        <v>1</v>
      </c>
    </row>
    <row r="68" spans="2:25" ht="13.5" thickBot="1">
      <c r="B68" s="43">
        <f t="shared" si="10"/>
        <v>50</v>
      </c>
      <c r="C68" s="34">
        <f t="shared" si="11"/>
        <v>43815</v>
      </c>
      <c r="D68" s="44"/>
      <c r="E68" s="36">
        <f t="shared" si="6"/>
        <v>43821</v>
      </c>
      <c r="F68" s="45"/>
      <c r="G68" s="38">
        <f t="shared" si="7"/>
        <v>40</v>
      </c>
      <c r="H68" s="46">
        <v>30</v>
      </c>
      <c r="I68" s="47"/>
      <c r="J68" s="47"/>
      <c r="K68" s="47"/>
      <c r="L68" s="47"/>
      <c r="M68" s="38">
        <f t="shared" si="8"/>
        <v>30</v>
      </c>
      <c r="O68" s="41">
        <f t="shared" si="9"/>
        <v>40</v>
      </c>
      <c r="S68">
        <f t="shared" si="12"/>
        <v>5</v>
      </c>
      <c r="W68">
        <f t="shared" si="13"/>
        <v>0</v>
      </c>
      <c r="X68" s="42">
        <f>SUM($M$19:M68)</f>
        <v>2067</v>
      </c>
      <c r="Y68">
        <f t="shared" si="14"/>
        <v>1</v>
      </c>
    </row>
    <row r="69" spans="2:25" ht="13.5" thickBot="1">
      <c r="B69" s="43">
        <f t="shared" si="10"/>
        <v>51</v>
      </c>
      <c r="C69" s="34">
        <f t="shared" si="11"/>
        <v>43822</v>
      </c>
      <c r="D69" s="44"/>
      <c r="E69" s="36">
        <f t="shared" si="6"/>
        <v>43828</v>
      </c>
      <c r="F69" s="45"/>
      <c r="G69" s="38">
        <f t="shared" si="7"/>
        <v>40</v>
      </c>
      <c r="H69" s="46">
        <v>40</v>
      </c>
      <c r="I69" s="47"/>
      <c r="J69" s="47"/>
      <c r="K69" s="47"/>
      <c r="L69" s="47"/>
      <c r="M69" s="38">
        <f t="shared" si="8"/>
        <v>40</v>
      </c>
      <c r="O69" s="41">
        <v>66.89</v>
      </c>
      <c r="S69">
        <f t="shared" si="12"/>
        <v>5</v>
      </c>
      <c r="W69">
        <f t="shared" si="13"/>
        <v>0</v>
      </c>
      <c r="X69" s="42">
        <f>SUM($M$19:M69)</f>
        <v>2107</v>
      </c>
      <c r="Y69">
        <f t="shared" si="14"/>
        <v>100</v>
      </c>
    </row>
    <row r="70" spans="2:24" ht="13.5" thickBot="1">
      <c r="B70" s="43">
        <f t="shared" si="10"/>
        <v>52</v>
      </c>
      <c r="C70" s="34">
        <f t="shared" si="11"/>
        <v>43829</v>
      </c>
      <c r="D70" s="44"/>
      <c r="E70" s="36">
        <f t="shared" si="6"/>
        <v>43835</v>
      </c>
      <c r="F70" s="45"/>
      <c r="G70" s="38">
        <f t="shared" si="7"/>
        <v>40</v>
      </c>
      <c r="H70" s="46">
        <v>40</v>
      </c>
      <c r="I70" s="47"/>
      <c r="J70" s="47"/>
      <c r="K70" s="47"/>
      <c r="L70" s="47"/>
      <c r="M70" s="38">
        <f t="shared" si="8"/>
        <v>40</v>
      </c>
      <c r="O70" s="41">
        <v>80</v>
      </c>
      <c r="X70" s="42"/>
    </row>
    <row r="71" spans="2:15" ht="6" customHeight="1">
      <c r="B71" s="49"/>
      <c r="C71" s="50"/>
      <c r="D71" s="50"/>
      <c r="E71" s="51"/>
      <c r="F71" s="51"/>
      <c r="G71" s="51"/>
      <c r="H71" s="49"/>
      <c r="I71" s="50"/>
      <c r="J71" s="50"/>
      <c r="K71" s="50"/>
      <c r="L71" s="50"/>
      <c r="M71" s="52"/>
      <c r="O71" s="53"/>
    </row>
    <row r="72" spans="2:15" ht="13.5" thickBot="1">
      <c r="B72" s="54"/>
      <c r="C72" s="55"/>
      <c r="D72" s="55"/>
      <c r="E72" s="56" t="s">
        <v>20</v>
      </c>
      <c r="F72" s="57"/>
      <c r="G72" s="58">
        <f>SUM(G19:G70)</f>
        <v>2080</v>
      </c>
      <c r="H72" s="54"/>
      <c r="I72" s="55"/>
      <c r="J72" s="55"/>
      <c r="K72" s="55"/>
      <c r="L72" s="55"/>
      <c r="M72" s="48">
        <f>SUM(M19:M71)</f>
        <v>2147</v>
      </c>
      <c r="O72" s="59">
        <f>SUM(O19:O70)</f>
        <v>2130.89</v>
      </c>
    </row>
    <row r="73" spans="2:18" ht="11.25" customHeight="1">
      <c r="B73" s="60"/>
      <c r="C73" s="61"/>
      <c r="D73" s="61"/>
      <c r="E73" s="61"/>
      <c r="F73" s="61"/>
      <c r="G73" s="61"/>
      <c r="H73" s="61"/>
      <c r="L73" s="60"/>
      <c r="M73" s="61"/>
      <c r="N73" s="61"/>
      <c r="O73" s="61"/>
      <c r="P73" s="61"/>
      <c r="Q73" s="61"/>
      <c r="R73" s="61"/>
    </row>
    <row r="74" spans="1:18" ht="15" customHeight="1">
      <c r="A74" s="92" t="s">
        <v>28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61"/>
      <c r="Q74" s="61"/>
      <c r="R74" s="61"/>
    </row>
    <row r="75" spans="1:18" ht="11.25" customHeight="1">
      <c r="A75" s="4"/>
      <c r="B75" s="60"/>
      <c r="C75" s="61"/>
      <c r="D75" s="61"/>
      <c r="E75" s="61"/>
      <c r="F75" s="61"/>
      <c r="G75" s="61"/>
      <c r="H75" s="61"/>
      <c r="L75" s="60"/>
      <c r="M75" s="61"/>
      <c r="N75" s="61"/>
      <c r="O75" s="61"/>
      <c r="P75" s="61"/>
      <c r="Q75" s="61"/>
      <c r="R75" s="61"/>
    </row>
    <row r="76" spans="1:26" ht="11.25" customHeight="1">
      <c r="A76" s="76" t="str">
        <f>"Step 1. To calculate the proportion of the basic hours falling BEFORE the basic hours are exceeded, "&amp;TEXT(J14,"d mmmm")&amp;" to "&amp;TEXT(E14-1,"d mmmm")&amp;", ("&amp;E78&amp;") days"</f>
        <v>Step 1. To calculate the proportion of the basic hours falling BEFORE the basic hours are exceeded, 23 December to 23 December, (1) days</v>
      </c>
      <c r="B76" s="76"/>
      <c r="C76" s="76"/>
      <c r="D76" s="76"/>
      <c r="E76" s="76"/>
      <c r="F76" s="76"/>
      <c r="G76" s="76"/>
      <c r="H76" s="76"/>
      <c r="I76" s="81"/>
      <c r="J76" s="81"/>
      <c r="K76" s="81"/>
      <c r="L76" s="81"/>
      <c r="M76" s="81"/>
      <c r="N76" s="81"/>
      <c r="O76" s="81"/>
      <c r="P76" s="61"/>
      <c r="Q76" s="61"/>
      <c r="R76" s="61"/>
      <c r="X76" t="str">
        <f>TEXT(C19,"d mmm yy")&amp;" - "&amp;TEXT(E19,"d mmm yy")</f>
        <v>7 Jan 19 - 13 Jan 19</v>
      </c>
      <c r="Y76">
        <v>1</v>
      </c>
      <c r="Z76" s="42">
        <f>IF(Y19+Y18&lt;200,0,SUM(H19:L19)-J19)</f>
        <v>0</v>
      </c>
    </row>
    <row r="77" spans="2:26" ht="11.25" customHeight="1">
      <c r="B77" s="4"/>
      <c r="C77" s="12"/>
      <c r="D77" s="12"/>
      <c r="E77" s="12"/>
      <c r="F77" s="12"/>
      <c r="G77" s="12"/>
      <c r="H77" s="12"/>
      <c r="L77" s="60"/>
      <c r="M77" s="61"/>
      <c r="N77" s="61"/>
      <c r="O77" s="61"/>
      <c r="P77" s="61"/>
      <c r="Q77" s="61"/>
      <c r="R77" s="61"/>
      <c r="X77" t="str">
        <f aca="true" t="shared" si="15" ref="X77:X87">TEXT(C61,"d mmm yy")&amp;" - "&amp;TEXT(E61,"d mmm yy")</f>
        <v>28 Oct 19 - 3 Nov 19</v>
      </c>
      <c r="Y77">
        <v>2</v>
      </c>
      <c r="Z77" s="42">
        <f>IF(Y61+Y19&lt;200,0,SUM(H61:L61)-J61)</f>
        <v>0</v>
      </c>
    </row>
    <row r="78" spans="2:26" ht="11.25" customHeight="1" thickBot="1">
      <c r="B78" s="6"/>
      <c r="C78" s="62">
        <f>C7</f>
        <v>2080</v>
      </c>
      <c r="D78" s="12" t="s">
        <v>29</v>
      </c>
      <c r="E78" s="63">
        <f>E14-J14</f>
        <v>1</v>
      </c>
      <c r="F78" s="64" t="s">
        <v>4</v>
      </c>
      <c r="G78" s="65">
        <f>(E78/E79)*C78</f>
        <v>5.698630136986301</v>
      </c>
      <c r="H78" s="15" t="s">
        <v>30</v>
      </c>
      <c r="L78" s="60"/>
      <c r="M78" s="61"/>
      <c r="N78" s="61"/>
      <c r="O78" s="61"/>
      <c r="P78" s="61"/>
      <c r="Q78" s="61"/>
      <c r="R78" s="61"/>
      <c r="X78" t="str">
        <f t="shared" si="15"/>
        <v>4 Nov 19 - 10 Nov 19</v>
      </c>
      <c r="Y78">
        <v>3</v>
      </c>
      <c r="Z78" s="42">
        <f aca="true" t="shared" si="16" ref="Z78:Z87">IF(Y62+Y61&lt;200,0,SUM(H62:L62)-J62)</f>
        <v>0</v>
      </c>
    </row>
    <row r="79" spans="2:26" ht="11.25" customHeight="1">
      <c r="B79" s="4"/>
      <c r="C79" s="16"/>
      <c r="D79" s="12"/>
      <c r="E79" s="16">
        <v>365</v>
      </c>
      <c r="F79" s="12"/>
      <c r="G79" s="12"/>
      <c r="H79" s="12"/>
      <c r="L79" s="60"/>
      <c r="M79" s="61"/>
      <c r="N79" s="61"/>
      <c r="O79" s="61"/>
      <c r="P79" s="61"/>
      <c r="Q79" s="61"/>
      <c r="R79" s="61"/>
      <c r="X79" t="str">
        <f t="shared" si="15"/>
        <v>11 Nov 19 - 17 Nov 19</v>
      </c>
      <c r="Y79">
        <v>4</v>
      </c>
      <c r="Z79" s="42">
        <f t="shared" si="16"/>
        <v>0</v>
      </c>
    </row>
    <row r="80" spans="1:26" ht="11.25" customHeight="1">
      <c r="A80" s="76" t="s">
        <v>31</v>
      </c>
      <c r="B80" s="76"/>
      <c r="C80" s="76"/>
      <c r="D80" s="76"/>
      <c r="E80" s="76"/>
      <c r="F80" s="76"/>
      <c r="G80" s="76"/>
      <c r="H80" s="76"/>
      <c r="I80" s="81"/>
      <c r="J80" s="81"/>
      <c r="K80" s="81"/>
      <c r="L80" s="81"/>
      <c r="M80" s="81"/>
      <c r="N80" s="81"/>
      <c r="O80" s="81"/>
      <c r="P80" s="61"/>
      <c r="Q80" s="66"/>
      <c r="R80" s="61"/>
      <c r="X80" t="str">
        <f t="shared" si="15"/>
        <v>18 Nov 19 - 24 Nov 19</v>
      </c>
      <c r="Y80">
        <v>5</v>
      </c>
      <c r="Z80" s="42">
        <f t="shared" si="16"/>
        <v>0</v>
      </c>
    </row>
    <row r="81" spans="2:26" ht="11.25" customHeight="1">
      <c r="B81" s="60"/>
      <c r="C81" s="61"/>
      <c r="D81" s="61"/>
      <c r="E81" s="61"/>
      <c r="F81" s="61"/>
      <c r="G81" s="61"/>
      <c r="H81" s="61"/>
      <c r="L81" s="60"/>
      <c r="M81" s="61"/>
      <c r="N81" s="61"/>
      <c r="O81" s="61"/>
      <c r="P81" s="61"/>
      <c r="Q81" s="61"/>
      <c r="R81" s="61"/>
      <c r="X81" t="str">
        <f t="shared" si="15"/>
        <v>25 Nov 19 - 1 Dec 19</v>
      </c>
      <c r="Y81">
        <v>6</v>
      </c>
      <c r="Z81" s="42">
        <f t="shared" si="16"/>
        <v>0</v>
      </c>
    </row>
    <row r="82" spans="1:26" ht="11.25" customHeight="1">
      <c r="A82" s="76" t="str">
        <f>"Step 2. To calculate the proportion of the basic hours falling AFTER the basic hours are exceeded, "&amp;TEXT(E14,"d mmmm")&amp;" to 29 December, 6 days"</f>
        <v>Step 2. To calculate the proportion of the basic hours falling AFTER the basic hours are exceeded, 24 December to 29 December, 6 days</v>
      </c>
      <c r="B82" s="76"/>
      <c r="C82" s="76"/>
      <c r="D82" s="76"/>
      <c r="E82" s="76"/>
      <c r="F82" s="76"/>
      <c r="G82" s="76"/>
      <c r="H82" s="76"/>
      <c r="I82" s="81"/>
      <c r="J82" s="81"/>
      <c r="K82" s="81"/>
      <c r="L82" s="81"/>
      <c r="M82" s="81"/>
      <c r="N82" s="81"/>
      <c r="O82" s="81"/>
      <c r="P82" s="61"/>
      <c r="Q82" s="61"/>
      <c r="R82" s="61"/>
      <c r="X82" t="str">
        <f t="shared" si="15"/>
        <v>2 Dec 19 - 8 Dec 19</v>
      </c>
      <c r="Y82">
        <v>7</v>
      </c>
      <c r="Z82" s="42">
        <f t="shared" si="16"/>
        <v>0</v>
      </c>
    </row>
    <row r="83" spans="2:26" ht="11.25" customHeight="1" hidden="1">
      <c r="B83" s="4"/>
      <c r="C83" s="12"/>
      <c r="D83" s="12"/>
      <c r="E83" s="12">
        <f>(DATE(YEAR(J14),MONTH(J14)+1,DAY(J14)))-1</f>
        <v>43852</v>
      </c>
      <c r="F83" s="12"/>
      <c r="G83" s="12"/>
      <c r="H83" s="12"/>
      <c r="L83" s="60"/>
      <c r="M83" s="61"/>
      <c r="N83" s="61"/>
      <c r="O83" s="61"/>
      <c r="P83" s="61"/>
      <c r="Q83" s="61"/>
      <c r="R83" s="61"/>
      <c r="X83" t="str">
        <f t="shared" si="15"/>
        <v>9 Dec 19 - 15 Dec 19</v>
      </c>
      <c r="Y83">
        <v>8</v>
      </c>
      <c r="Z83" s="42">
        <f t="shared" si="16"/>
        <v>0</v>
      </c>
    </row>
    <row r="84" spans="2:26" ht="11.25" customHeight="1">
      <c r="B84" s="4"/>
      <c r="C84" s="12"/>
      <c r="D84" s="12"/>
      <c r="E84" s="12"/>
      <c r="F84" s="12"/>
      <c r="G84" s="12"/>
      <c r="H84" s="12"/>
      <c r="L84" s="60"/>
      <c r="M84" s="61"/>
      <c r="N84" s="61"/>
      <c r="O84" s="61"/>
      <c r="P84" s="61"/>
      <c r="Q84" s="61"/>
      <c r="R84" s="61"/>
      <c r="X84" t="str">
        <f t="shared" si="15"/>
        <v>16 Dec 19 - 22 Dec 19</v>
      </c>
      <c r="Y84">
        <v>9</v>
      </c>
      <c r="Z84" s="42">
        <f t="shared" si="16"/>
        <v>0</v>
      </c>
    </row>
    <row r="85" spans="2:26" ht="11.25" customHeight="1" thickBot="1">
      <c r="B85" s="6"/>
      <c r="C85" s="62">
        <f>C7</f>
        <v>2080</v>
      </c>
      <c r="D85" s="12" t="s">
        <v>29</v>
      </c>
      <c r="E85" s="63">
        <v>6</v>
      </c>
      <c r="F85" s="64" t="s">
        <v>4</v>
      </c>
      <c r="G85" s="65">
        <f>(E85/E86)*C85</f>
        <v>34.1917808219178</v>
      </c>
      <c r="H85" s="15" t="s">
        <v>30</v>
      </c>
      <c r="L85" s="60"/>
      <c r="M85" s="61"/>
      <c r="N85" s="61"/>
      <c r="O85" s="61"/>
      <c r="P85" s="61"/>
      <c r="Q85" s="61"/>
      <c r="R85" s="61"/>
      <c r="X85" t="str">
        <f t="shared" si="15"/>
        <v>23 Dec 19 - 29 Dec 19</v>
      </c>
      <c r="Y85">
        <v>10</v>
      </c>
      <c r="Z85" s="42">
        <f t="shared" si="16"/>
        <v>0</v>
      </c>
    </row>
    <row r="86" spans="2:26" ht="11.25" customHeight="1">
      <c r="B86" s="4"/>
      <c r="C86" s="16"/>
      <c r="D86" s="12"/>
      <c r="E86" s="16">
        <v>365</v>
      </c>
      <c r="F86" s="12"/>
      <c r="G86" s="12"/>
      <c r="H86" s="12"/>
      <c r="L86" s="60"/>
      <c r="M86" s="61"/>
      <c r="N86" s="61"/>
      <c r="O86" s="61"/>
      <c r="P86" s="61"/>
      <c r="Q86" s="61"/>
      <c r="R86" s="61"/>
      <c r="X86" t="str">
        <f t="shared" si="15"/>
        <v>30 Dec 19 - 5 Jan 20</v>
      </c>
      <c r="Y86">
        <v>11</v>
      </c>
      <c r="Z86" s="42">
        <f t="shared" si="16"/>
        <v>0</v>
      </c>
    </row>
    <row r="87" spans="2:26" ht="11.25" customHeight="1">
      <c r="B87" s="60"/>
      <c r="C87" s="61"/>
      <c r="D87" s="61"/>
      <c r="E87" s="61"/>
      <c r="F87" s="61"/>
      <c r="G87" s="61"/>
      <c r="H87" s="61"/>
      <c r="L87" s="60"/>
      <c r="M87" s="61"/>
      <c r="N87" s="61"/>
      <c r="O87" s="61"/>
      <c r="P87" s="61"/>
      <c r="Q87" s="61"/>
      <c r="R87" s="61"/>
      <c r="X87" t="str">
        <f t="shared" si="15"/>
        <v>0 Jan 00 - 0 Jan 00</v>
      </c>
      <c r="Y87">
        <v>12</v>
      </c>
      <c r="Z87" s="42">
        <f t="shared" si="16"/>
        <v>0</v>
      </c>
    </row>
    <row r="88" spans="1:18" ht="27" customHeight="1">
      <c r="A88" s="76" t="s">
        <v>32</v>
      </c>
      <c r="B88" s="76"/>
      <c r="C88" s="76"/>
      <c r="D88" s="76"/>
      <c r="E88" s="76"/>
      <c r="F88" s="76"/>
      <c r="G88" s="76"/>
      <c r="H88" s="76"/>
      <c r="I88" s="81"/>
      <c r="J88" s="81"/>
      <c r="K88" s="81"/>
      <c r="L88" s="81"/>
      <c r="M88" s="81"/>
      <c r="N88" s="81"/>
      <c r="O88" s="81"/>
      <c r="P88" s="61"/>
      <c r="Q88" s="61"/>
      <c r="R88" s="61"/>
    </row>
    <row r="89" spans="2:25" ht="11.25" customHeight="1">
      <c r="B89" s="60"/>
      <c r="C89" s="61"/>
      <c r="D89" s="61"/>
      <c r="E89" s="61"/>
      <c r="F89" s="61"/>
      <c r="G89" s="12"/>
      <c r="H89" s="12"/>
      <c r="L89" s="60"/>
      <c r="M89" s="61"/>
      <c r="N89" s="61"/>
      <c r="O89" s="61"/>
      <c r="P89" s="61"/>
      <c r="Q89" s="61"/>
      <c r="R89" s="61"/>
      <c r="Y89" s="67">
        <v>11</v>
      </c>
    </row>
    <row r="90" spans="2:18" ht="11.25" customHeight="1">
      <c r="B90" s="60"/>
      <c r="C90" s="61"/>
      <c r="D90" s="61"/>
      <c r="E90" s="61"/>
      <c r="F90" s="61"/>
      <c r="G90" s="68">
        <v>27</v>
      </c>
      <c r="H90" s="15" t="s">
        <v>30</v>
      </c>
      <c r="L90" s="60"/>
      <c r="M90" s="61"/>
      <c r="N90" s="61"/>
      <c r="O90" s="61"/>
      <c r="P90" s="61"/>
      <c r="Q90" s="61"/>
      <c r="R90" s="61"/>
    </row>
    <row r="91" spans="2:18" ht="11.25" customHeight="1">
      <c r="B91" s="60"/>
      <c r="C91" s="61"/>
      <c r="D91" s="61"/>
      <c r="E91" s="61"/>
      <c r="F91" s="61"/>
      <c r="G91" s="12"/>
      <c r="H91" s="12"/>
      <c r="L91" s="60"/>
      <c r="M91" s="61"/>
      <c r="N91" s="61"/>
      <c r="O91" s="61"/>
      <c r="P91" s="61"/>
      <c r="Q91" s="61"/>
      <c r="R91" s="61"/>
    </row>
    <row r="92" spans="2:18" ht="11.25" customHeight="1">
      <c r="B92" s="60"/>
      <c r="C92" s="61"/>
      <c r="D92" s="61"/>
      <c r="E92" s="61"/>
      <c r="F92" s="61"/>
      <c r="G92" s="61"/>
      <c r="H92" s="61"/>
      <c r="L92" s="60"/>
      <c r="M92" s="61"/>
      <c r="N92" s="61"/>
      <c r="O92" s="61"/>
      <c r="P92" s="61"/>
      <c r="Q92" s="61"/>
      <c r="R92" s="61"/>
    </row>
    <row r="93" spans="1:18" ht="11.25" customHeight="1">
      <c r="A93" s="76" t="s">
        <v>33</v>
      </c>
      <c r="B93" s="76"/>
      <c r="C93" s="76"/>
      <c r="D93" s="76"/>
      <c r="E93" s="76"/>
      <c r="F93" s="76"/>
      <c r="G93" s="76"/>
      <c r="H93" s="76"/>
      <c r="I93" s="82"/>
      <c r="J93" s="82"/>
      <c r="K93" s="82"/>
      <c r="L93" s="82"/>
      <c r="M93" s="82"/>
      <c r="N93" s="82"/>
      <c r="O93" s="82"/>
      <c r="P93" s="61"/>
      <c r="Q93" s="61"/>
      <c r="R93" s="61"/>
    </row>
    <row r="94" spans="2:18" ht="11.25" customHeight="1">
      <c r="B94" s="60"/>
      <c r="C94" s="61"/>
      <c r="D94" s="61"/>
      <c r="E94" s="61"/>
      <c r="F94" s="61"/>
      <c r="G94" s="65">
        <f>G78+G85+G90</f>
        <v>66.89041095890411</v>
      </c>
      <c r="H94" s="15" t="s">
        <v>30</v>
      </c>
      <c r="L94" s="60"/>
      <c r="M94" s="61"/>
      <c r="N94" s="61"/>
      <c r="O94" s="61"/>
      <c r="P94" s="61"/>
      <c r="Q94" s="61"/>
      <c r="R94" s="61"/>
    </row>
    <row r="95" spans="2:18" ht="11.25" customHeight="1">
      <c r="B95" s="60"/>
      <c r="C95" s="61"/>
      <c r="D95" s="61"/>
      <c r="E95" s="61"/>
      <c r="F95" s="61"/>
      <c r="G95" s="12"/>
      <c r="H95" s="12"/>
      <c r="L95" s="60"/>
      <c r="M95" s="61"/>
      <c r="N95" s="61"/>
      <c r="O95" s="61"/>
      <c r="P95" s="61"/>
      <c r="Q95" s="61"/>
      <c r="R95" s="61"/>
    </row>
    <row r="96" spans="2:18" ht="11.25" customHeight="1">
      <c r="B96" s="60"/>
      <c r="C96" s="61"/>
      <c r="D96" s="61"/>
      <c r="E96" s="61"/>
      <c r="F96" s="61"/>
      <c r="G96" s="61"/>
      <c r="H96" s="61"/>
      <c r="L96" s="60"/>
      <c r="M96" s="61"/>
      <c r="N96" s="61"/>
      <c r="O96" s="61"/>
      <c r="P96" s="61"/>
      <c r="Q96" s="61"/>
      <c r="R96" s="61"/>
    </row>
    <row r="97" spans="1:18" ht="24" customHeight="1">
      <c r="A97" s="92" t="s">
        <v>34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61"/>
      <c r="Q97" s="61"/>
      <c r="R97" s="61"/>
    </row>
    <row r="98" spans="2:18" ht="11.25" customHeight="1">
      <c r="B98" s="60"/>
      <c r="C98" s="61"/>
      <c r="D98" s="61"/>
      <c r="E98" s="61"/>
      <c r="F98" s="61"/>
      <c r="G98" s="61"/>
      <c r="H98" s="61"/>
      <c r="L98" s="60"/>
      <c r="M98" s="61"/>
      <c r="N98" s="61"/>
      <c r="O98" s="61"/>
      <c r="P98" s="61"/>
      <c r="Q98" s="61"/>
      <c r="R98" s="61"/>
    </row>
    <row r="99" spans="1:18" ht="11.25" customHeight="1">
      <c r="A99" s="76" t="s">
        <v>35</v>
      </c>
      <c r="B99" s="76"/>
      <c r="C99" s="76"/>
      <c r="D99" s="76"/>
      <c r="E99" s="76"/>
      <c r="F99" s="76"/>
      <c r="G99" s="76"/>
      <c r="H99" s="76"/>
      <c r="I99" s="81"/>
      <c r="J99" s="81"/>
      <c r="K99" s="81"/>
      <c r="L99" s="81"/>
      <c r="M99" s="81"/>
      <c r="N99" s="81"/>
      <c r="O99" s="81"/>
      <c r="P99" s="61"/>
      <c r="Q99" s="61"/>
      <c r="R99" s="61"/>
    </row>
    <row r="100" spans="2:18" ht="11.25" customHeight="1">
      <c r="B100" s="60"/>
      <c r="C100" s="61"/>
      <c r="D100" s="61"/>
      <c r="E100" s="61"/>
      <c r="F100" s="61"/>
      <c r="G100" s="61"/>
      <c r="H100" s="61"/>
      <c r="L100" s="60"/>
      <c r="M100" s="61"/>
      <c r="N100" s="61"/>
      <c r="O100" s="61"/>
      <c r="P100" s="61"/>
      <c r="Q100" s="61"/>
      <c r="R100" s="61"/>
    </row>
    <row r="101" spans="1:18" ht="11.25" customHeight="1">
      <c r="A101" s="76" t="str">
        <f>"Time treated as worked for each pay reference period:"</f>
        <v>Time treated as worked for each pay reference period:</v>
      </c>
      <c r="B101" s="76"/>
      <c r="C101" s="76"/>
      <c r="D101" s="76"/>
      <c r="E101" s="76"/>
      <c r="F101" s="76"/>
      <c r="G101" s="76"/>
      <c r="H101" s="76"/>
      <c r="L101" s="60"/>
      <c r="M101" s="61"/>
      <c r="N101" s="61"/>
      <c r="O101" s="61"/>
      <c r="P101" s="61"/>
      <c r="Q101" s="61"/>
      <c r="R101" s="61"/>
    </row>
    <row r="102" spans="1:18" ht="11.25" customHeight="1">
      <c r="A102" s="11"/>
      <c r="B102" s="4"/>
      <c r="E102" s="12"/>
      <c r="F102" s="12"/>
      <c r="G102" s="12"/>
      <c r="H102" s="12"/>
      <c r="I102" s="12"/>
      <c r="L102" s="60"/>
      <c r="M102" s="61"/>
      <c r="N102" s="61"/>
      <c r="O102" s="61"/>
      <c r="P102" s="61"/>
      <c r="Q102" s="61"/>
      <c r="R102" s="61"/>
    </row>
    <row r="103" spans="1:18" ht="11.25" customHeight="1" thickBot="1">
      <c r="A103" s="4"/>
      <c r="B103" s="4"/>
      <c r="E103" s="13">
        <f>C7</f>
        <v>2080</v>
      </c>
      <c r="F103" s="12" t="s">
        <v>4</v>
      </c>
      <c r="G103" s="14">
        <f>E103/E104</f>
        <v>40</v>
      </c>
      <c r="H103" s="15" t="s">
        <v>5</v>
      </c>
      <c r="I103" s="15"/>
      <c r="L103" s="60"/>
      <c r="M103" s="61"/>
      <c r="N103" s="61"/>
      <c r="O103" s="61"/>
      <c r="P103" s="61"/>
      <c r="Q103" s="61"/>
      <c r="R103" s="61"/>
    </row>
    <row r="104" spans="1:18" ht="11.25" customHeight="1">
      <c r="A104" s="4"/>
      <c r="B104" s="4"/>
      <c r="E104" s="16">
        <v>52</v>
      </c>
      <c r="F104" s="12"/>
      <c r="G104" s="12"/>
      <c r="H104" s="12"/>
      <c r="I104" s="12"/>
      <c r="L104" s="60"/>
      <c r="M104" s="61"/>
      <c r="N104" s="61"/>
      <c r="O104" s="61"/>
      <c r="P104" s="61"/>
      <c r="Q104" s="61"/>
      <c r="R104" s="61"/>
    </row>
    <row r="105" spans="2:18" ht="11.25" customHeight="1">
      <c r="B105" s="60"/>
      <c r="C105" s="61"/>
      <c r="D105" s="61"/>
      <c r="E105" s="61"/>
      <c r="F105" s="61"/>
      <c r="G105" s="61"/>
      <c r="H105" s="61"/>
      <c r="L105" s="60"/>
      <c r="M105" s="61"/>
      <c r="N105" s="61"/>
      <c r="O105" s="61"/>
      <c r="P105" s="61"/>
      <c r="Q105" s="61"/>
      <c r="R105" s="61"/>
    </row>
    <row r="106" spans="1:18" ht="11.25" customHeight="1">
      <c r="A106" s="76" t="s">
        <v>36</v>
      </c>
      <c r="B106" s="76"/>
      <c r="C106" s="76"/>
      <c r="D106" s="76"/>
      <c r="E106" s="76"/>
      <c r="F106" s="76"/>
      <c r="G106" s="76"/>
      <c r="H106" s="76"/>
      <c r="L106" s="60"/>
      <c r="M106" s="61"/>
      <c r="N106" s="61"/>
      <c r="O106" s="61"/>
      <c r="P106" s="61"/>
      <c r="Q106" s="61"/>
      <c r="R106" s="61"/>
    </row>
    <row r="107" spans="2:18" ht="11.25" customHeight="1">
      <c r="B107" s="60"/>
      <c r="C107" s="61"/>
      <c r="D107" s="61"/>
      <c r="E107" s="61"/>
      <c r="F107" s="61"/>
      <c r="G107" s="12"/>
      <c r="H107" s="12"/>
      <c r="L107" s="60"/>
      <c r="M107" s="61"/>
      <c r="N107" s="61"/>
      <c r="O107" s="61"/>
      <c r="P107" s="61"/>
      <c r="Q107" s="61"/>
      <c r="R107" s="61"/>
    </row>
    <row r="108" spans="2:18" ht="11.25" customHeight="1">
      <c r="B108" s="60"/>
      <c r="C108" s="61"/>
      <c r="D108" s="61"/>
      <c r="E108" s="61"/>
      <c r="F108" s="61"/>
      <c r="G108" s="65">
        <v>40</v>
      </c>
      <c r="H108" s="15" t="s">
        <v>30</v>
      </c>
      <c r="L108" s="60"/>
      <c r="M108" s="61"/>
      <c r="N108" s="61"/>
      <c r="O108" s="61"/>
      <c r="P108" s="61"/>
      <c r="Q108" s="61"/>
      <c r="R108" s="61"/>
    </row>
    <row r="109" spans="2:18" ht="11.25" customHeight="1">
      <c r="B109" s="60"/>
      <c r="C109" s="61"/>
      <c r="D109" s="61"/>
      <c r="E109" s="61"/>
      <c r="F109" s="61"/>
      <c r="G109" s="12"/>
      <c r="H109" s="12"/>
      <c r="L109" s="60"/>
      <c r="M109" s="61"/>
      <c r="N109" s="61"/>
      <c r="O109" s="61"/>
      <c r="P109" s="61"/>
      <c r="Q109" s="61"/>
      <c r="R109" s="61"/>
    </row>
    <row r="110" spans="2:18" ht="11.25" customHeight="1">
      <c r="B110" s="60"/>
      <c r="C110" s="61"/>
      <c r="D110" s="61"/>
      <c r="E110" s="61"/>
      <c r="F110" s="61"/>
      <c r="G110" s="61"/>
      <c r="H110" s="61"/>
      <c r="L110" s="60"/>
      <c r="M110" s="61"/>
      <c r="N110" s="61"/>
      <c r="O110" s="61"/>
      <c r="P110" s="61"/>
      <c r="Q110" s="61"/>
      <c r="R110" s="61"/>
    </row>
    <row r="111" spans="1:18" ht="11.25" customHeight="1">
      <c r="A111" s="90" t="s">
        <v>37</v>
      </c>
      <c r="B111" s="90"/>
      <c r="C111" s="90"/>
      <c r="D111" s="90"/>
      <c r="E111" s="90"/>
      <c r="F111" s="90"/>
      <c r="G111" s="90"/>
      <c r="H111" s="90"/>
      <c r="I111" s="91"/>
      <c r="J111" s="91"/>
      <c r="K111" s="91"/>
      <c r="L111" s="91"/>
      <c r="M111" s="91"/>
      <c r="N111" s="91"/>
      <c r="O111" s="91"/>
      <c r="P111" s="61"/>
      <c r="Q111" s="61"/>
      <c r="R111" s="61"/>
    </row>
    <row r="112" spans="2:18" ht="11.25" customHeight="1">
      <c r="B112" s="60"/>
      <c r="C112" s="61"/>
      <c r="D112" s="61"/>
      <c r="E112" s="61"/>
      <c r="F112" s="61"/>
      <c r="G112" s="65">
        <f>G103+G108</f>
        <v>80</v>
      </c>
      <c r="H112" s="15" t="s">
        <v>30</v>
      </c>
      <c r="L112" s="60"/>
      <c r="M112" s="61"/>
      <c r="N112" s="61"/>
      <c r="O112" s="61"/>
      <c r="P112" s="61"/>
      <c r="Q112" s="61"/>
      <c r="R112" s="61"/>
    </row>
    <row r="113" spans="2:18" ht="11.25" customHeight="1">
      <c r="B113" s="60"/>
      <c r="C113" s="61"/>
      <c r="D113" s="61"/>
      <c r="E113" s="61"/>
      <c r="F113" s="61"/>
      <c r="G113" s="12"/>
      <c r="H113" s="12"/>
      <c r="L113" s="60"/>
      <c r="M113" s="61"/>
      <c r="N113" s="61"/>
      <c r="O113" s="61"/>
      <c r="P113" s="61"/>
      <c r="Q113" s="61"/>
      <c r="R113" s="61"/>
    </row>
    <row r="114" spans="2:18" ht="11.25" customHeight="1">
      <c r="B114" s="60"/>
      <c r="C114" s="61"/>
      <c r="D114" s="61"/>
      <c r="E114" s="61"/>
      <c r="F114" s="61"/>
      <c r="G114" s="61"/>
      <c r="H114" s="61"/>
      <c r="L114" s="60"/>
      <c r="M114" s="61"/>
      <c r="N114" s="61"/>
      <c r="O114" s="61"/>
      <c r="P114" s="61"/>
      <c r="Q114" s="61"/>
      <c r="R114" s="61"/>
    </row>
    <row r="115" spans="1:18" ht="11.25" customHeight="1" hidden="1">
      <c r="A115" t="s">
        <v>38</v>
      </c>
      <c r="B115" s="60"/>
      <c r="C115" s="61"/>
      <c r="D115" s="61"/>
      <c r="E115" s="61"/>
      <c r="F115" s="61"/>
      <c r="G115" s="61"/>
      <c r="H115" s="61"/>
      <c r="L115" s="60"/>
      <c r="M115" s="61"/>
      <c r="N115" s="61"/>
      <c r="O115" s="61"/>
      <c r="P115" s="61"/>
      <c r="Q115" s="61"/>
      <c r="R115" s="61"/>
    </row>
    <row r="116" ht="11.25" customHeight="1" hidden="1"/>
    <row r="117" spans="1:6" ht="12.75" hidden="1">
      <c r="A117" s="4" t="s">
        <v>39</v>
      </c>
      <c r="C117" s="7">
        <v>42005</v>
      </c>
      <c r="D117" s="6" t="s">
        <v>2</v>
      </c>
      <c r="E117" s="6">
        <v>2080</v>
      </c>
      <c r="F117" s="4" t="s">
        <v>30</v>
      </c>
    </row>
    <row r="118" spans="1:6" ht="12.75" hidden="1">
      <c r="A118" s="4"/>
      <c r="C118" s="10"/>
      <c r="D118" s="4"/>
      <c r="E118" s="4"/>
      <c r="F118" s="4"/>
    </row>
    <row r="119" spans="1:8" ht="12.75" hidden="1">
      <c r="A119" s="76" t="str">
        <f>"Calculate the proportion of the basic hours attributable to the period from the start of the calculation year, "&amp;TEXT(C5,"d mmmm")&amp;" to "&amp;TEXT(C117-1,"dd mmmm")&amp;" ("&amp;C117-C5&amp;") days"</f>
        <v>Calculate the proportion of the basic hours attributable to the period from the start of the calculation year, 7 January to 31 December (-1467) days</v>
      </c>
      <c r="B119" s="76"/>
      <c r="C119" s="76"/>
      <c r="D119" s="76"/>
      <c r="E119" s="76"/>
      <c r="F119" s="76"/>
      <c r="G119" s="76"/>
      <c r="H119" s="76"/>
    </row>
    <row r="120" spans="1:8" ht="25.5" customHeight="1" hidden="1">
      <c r="A120" s="11"/>
      <c r="B120" s="4"/>
      <c r="C120" s="12"/>
      <c r="D120" s="12"/>
      <c r="E120" s="12"/>
      <c r="F120" s="12"/>
      <c r="G120" s="12"/>
      <c r="H120" s="12"/>
    </row>
    <row r="121" spans="1:8" ht="15" customHeight="1" hidden="1" thickBot="1">
      <c r="A121" s="4"/>
      <c r="B121" s="6" t="s">
        <v>40</v>
      </c>
      <c r="C121" s="62">
        <f>C7</f>
        <v>2080</v>
      </c>
      <c r="D121" s="12" t="s">
        <v>29</v>
      </c>
      <c r="E121" s="63">
        <f>C117-C5</f>
        <v>-1467</v>
      </c>
      <c r="F121" s="64" t="s">
        <v>4</v>
      </c>
      <c r="G121" s="65">
        <f>E121/E122*C121</f>
        <v>-8359.890410958904</v>
      </c>
      <c r="H121" s="15" t="s">
        <v>30</v>
      </c>
    </row>
    <row r="122" spans="1:8" ht="12.75" hidden="1">
      <c r="A122" s="4"/>
      <c r="B122" s="4"/>
      <c r="C122" s="16"/>
      <c r="D122" s="12"/>
      <c r="E122" s="16">
        <v>365</v>
      </c>
      <c r="F122" s="12"/>
      <c r="G122" s="12"/>
      <c r="H122" s="12"/>
    </row>
    <row r="123" spans="2:6" ht="12.75" hidden="1">
      <c r="B123" s="4"/>
      <c r="C123" s="4"/>
      <c r="D123" s="4"/>
      <c r="E123" s="4"/>
      <c r="F123" s="4"/>
    </row>
    <row r="124" spans="1:8" ht="12.75" hidden="1">
      <c r="A124" s="76" t="str">
        <f>"Calculate the proportion of the basic hours attributable to the period following the variation, "&amp;TEXT(C117,"d mmmm")&amp;" to "&amp;TEXT(E5,"dd mmmm")&amp;" ("&amp;E5-C117+1&amp;") days"</f>
        <v>Calculate the proportion of the basic hours attributable to the period following the variation, 1 January to 06 January (1832) days</v>
      </c>
      <c r="B124" s="81"/>
      <c r="C124" s="81"/>
      <c r="D124" s="81"/>
      <c r="E124" s="81"/>
      <c r="F124" s="81"/>
      <c r="G124" s="81"/>
      <c r="H124" s="81"/>
    </row>
    <row r="125" spans="2:8" ht="27" customHeight="1" hidden="1">
      <c r="B125" s="4"/>
      <c r="C125" s="12"/>
      <c r="D125" s="12"/>
      <c r="E125" s="12"/>
      <c r="F125" s="12"/>
      <c r="G125" s="12"/>
      <c r="H125" s="12"/>
    </row>
    <row r="126" spans="2:8" ht="13.5" hidden="1" thickBot="1">
      <c r="B126" s="6" t="s">
        <v>41</v>
      </c>
      <c r="C126" s="62">
        <f>E117</f>
        <v>2080</v>
      </c>
      <c r="D126" s="12" t="s">
        <v>29</v>
      </c>
      <c r="E126" s="63">
        <f>E5+1-C117</f>
        <v>1832</v>
      </c>
      <c r="F126" s="64" t="s">
        <v>4</v>
      </c>
      <c r="G126" s="65">
        <f>E126/E127*C126</f>
        <v>10439.890410958904</v>
      </c>
      <c r="H126" s="15" t="s">
        <v>30</v>
      </c>
    </row>
    <row r="127" spans="2:8" ht="20.25" customHeight="1" hidden="1">
      <c r="B127" s="4"/>
      <c r="C127" s="16"/>
      <c r="D127" s="12"/>
      <c r="E127" s="16">
        <v>365</v>
      </c>
      <c r="F127" s="12"/>
      <c r="G127" s="12"/>
      <c r="H127" s="12"/>
    </row>
    <row r="128" spans="2:8" ht="8.25" customHeight="1" hidden="1" thickBot="1">
      <c r="B128" s="4"/>
      <c r="C128" s="4"/>
      <c r="D128" s="4"/>
      <c r="E128" s="4"/>
      <c r="F128" s="4"/>
      <c r="G128" s="69"/>
      <c r="H128" s="70"/>
    </row>
    <row r="129" spans="1:8" ht="13.5" hidden="1" thickBot="1">
      <c r="A129" s="88" t="str">
        <f>"Adjusted basic hours for calculation year from "&amp;TEXT(C117,"d mmmm")&amp;" due to variation (a. + b.)"</f>
        <v>Adjusted basic hours for calculation year from 1 January due to variation (a. + b.)</v>
      </c>
      <c r="B129" s="89"/>
      <c r="C129" s="89"/>
      <c r="D129" s="89"/>
      <c r="E129" s="89"/>
      <c r="F129" s="71"/>
      <c r="G129" s="72">
        <f>G121+G126</f>
        <v>2080</v>
      </c>
      <c r="H129" s="73" t="s">
        <v>30</v>
      </c>
    </row>
    <row r="130" spans="2:6" ht="12.75" hidden="1">
      <c r="B130" s="4"/>
      <c r="C130" s="4"/>
      <c r="D130" s="4"/>
      <c r="E130" s="4"/>
      <c r="F130" s="4"/>
    </row>
    <row r="131" spans="1:8" ht="12.75" customHeight="1" hidden="1">
      <c r="A131" s="76" t="str">
        <f>"Time treated as worked for pay reference periods prior to variation"</f>
        <v>Time treated as worked for pay reference periods prior to variation</v>
      </c>
      <c r="B131" s="76"/>
      <c r="C131" s="76"/>
      <c r="D131" s="76"/>
      <c r="E131" s="76"/>
      <c r="F131" s="76"/>
      <c r="G131" s="76"/>
      <c r="H131" s="76"/>
    </row>
    <row r="132" spans="1:7" ht="8.25" customHeight="1" hidden="1">
      <c r="A132" s="11"/>
      <c r="B132" s="4"/>
      <c r="C132" s="12"/>
      <c r="D132" s="12"/>
      <c r="E132" s="12"/>
      <c r="F132" s="12"/>
      <c r="G132" s="12"/>
    </row>
    <row r="133" spans="1:7" ht="13.5" hidden="1" thickBot="1">
      <c r="A133" s="4"/>
      <c r="B133" s="4"/>
      <c r="C133" s="74">
        <f>C7</f>
        <v>2080</v>
      </c>
      <c r="D133" s="12" t="s">
        <v>4</v>
      </c>
      <c r="E133" s="14">
        <f>C133/C134</f>
        <v>173.33333333333334</v>
      </c>
      <c r="F133" s="15" t="s">
        <v>5</v>
      </c>
      <c r="G133" s="15"/>
    </row>
    <row r="134" spans="1:7" ht="12.75" hidden="1">
      <c r="A134" s="4"/>
      <c r="B134" s="4"/>
      <c r="C134" s="16">
        <v>12</v>
      </c>
      <c r="D134" s="12"/>
      <c r="E134" s="12"/>
      <c r="F134" s="12"/>
      <c r="G134" s="12"/>
    </row>
    <row r="135" spans="1:8" ht="12.75" hidden="1">
      <c r="A135" s="76" t="str">
        <f>"Time treated as worked for pay references following "&amp;TEXT(C117,"d mmmm yyyy")</f>
        <v>Time treated as worked for pay references following 1 January 2015</v>
      </c>
      <c r="B135" s="76"/>
      <c r="C135" s="76"/>
      <c r="D135" s="76"/>
      <c r="E135" s="76"/>
      <c r="F135" s="76"/>
      <c r="G135" s="76"/>
      <c r="H135" s="76"/>
    </row>
    <row r="136" spans="2:7" ht="27" customHeight="1" hidden="1">
      <c r="B136" s="4"/>
      <c r="C136" s="12"/>
      <c r="D136" s="12"/>
      <c r="E136" s="12"/>
      <c r="F136" s="12"/>
      <c r="G136" s="12"/>
    </row>
    <row r="137" spans="2:16" ht="13.5" hidden="1" thickBot="1">
      <c r="B137" s="4"/>
      <c r="C137" s="75">
        <f>G129</f>
        <v>2080</v>
      </c>
      <c r="D137" s="12" t="s">
        <v>4</v>
      </c>
      <c r="E137" s="14">
        <f>C137/C138</f>
        <v>173.33333333333334</v>
      </c>
      <c r="F137" s="15" t="s">
        <v>5</v>
      </c>
      <c r="G137" s="15"/>
      <c r="L137" s="4"/>
      <c r="M137" s="4"/>
      <c r="N137" s="4"/>
      <c r="O137" s="4"/>
      <c r="P137" s="4"/>
    </row>
    <row r="138" spans="2:16" ht="12.75" hidden="1">
      <c r="B138" s="4"/>
      <c r="C138" s="16">
        <v>12</v>
      </c>
      <c r="D138" s="12"/>
      <c r="E138" s="12"/>
      <c r="F138" s="12"/>
      <c r="G138" s="12"/>
      <c r="L138" s="4"/>
      <c r="M138" s="4"/>
      <c r="N138" s="4"/>
      <c r="O138" s="4"/>
      <c r="P138" s="4"/>
    </row>
    <row r="139" spans="2:16" ht="12.75" hidden="1">
      <c r="B139" s="4"/>
      <c r="C139" s="4"/>
      <c r="D139" s="4"/>
      <c r="E139" s="4"/>
      <c r="F139" s="4"/>
      <c r="L139" s="4"/>
      <c r="M139" s="4"/>
      <c r="N139" s="4"/>
      <c r="O139" s="4"/>
      <c r="P139" s="4"/>
    </row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 selectLockedCells="1"/>
  <mergeCells count="25">
    <mergeCell ref="A3:O3"/>
    <mergeCell ref="A74:O74"/>
    <mergeCell ref="A97:O97"/>
    <mergeCell ref="J14:K14"/>
    <mergeCell ref="E5:G5"/>
    <mergeCell ref="O5:Q5"/>
    <mergeCell ref="A135:H135"/>
    <mergeCell ref="A9:H9"/>
    <mergeCell ref="H16:M16"/>
    <mergeCell ref="C18:E18"/>
    <mergeCell ref="A99:O99"/>
    <mergeCell ref="A106:H106"/>
    <mergeCell ref="A124:H124"/>
    <mergeCell ref="A131:H131"/>
    <mergeCell ref="A129:E129"/>
    <mergeCell ref="A111:O111"/>
    <mergeCell ref="A119:H119"/>
    <mergeCell ref="E16:G16"/>
    <mergeCell ref="E14:G14"/>
    <mergeCell ref="A76:O76"/>
    <mergeCell ref="A82:O82"/>
    <mergeCell ref="A88:O88"/>
    <mergeCell ref="A93:O93"/>
    <mergeCell ref="A80:O80"/>
    <mergeCell ref="A101:H101"/>
  </mergeCells>
  <conditionalFormatting sqref="H19:L70">
    <cfRule type="cellIs" priority="1" dxfId="0" operator="equal" stopIfTrue="1">
      <formula>0</formula>
    </cfRule>
  </conditionalFormatting>
  <printOptions/>
  <pageMargins left="0.17" right="0.17" top="0.4" bottom="0.34" header="0.24" footer="0.24"/>
  <pageSetup fitToHeight="1" fitToWidth="1" horizontalDpi="600" verticalDpi="600" orientation="portrait" paperSize="9" scale="54" r:id="rId2"/>
  <headerFooter alignWithMargins="0">
    <oddFooter>&amp;C&amp;1#&amp;"Calibri"&amp;10&amp;K000000OFFICIAL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Baker [6015969]</dc:creator>
  <cp:keywords/>
  <dc:description/>
  <cp:lastModifiedBy>Goodwin, Steve (CS&amp;TD Individuals Policy, Technical)</cp:lastModifiedBy>
  <dcterms:created xsi:type="dcterms:W3CDTF">2014-03-19T14:58:10Z</dcterms:created>
  <dcterms:modified xsi:type="dcterms:W3CDTF">2022-10-13T07:40:09Z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2022-10-13T07:23:49Z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789120c3-c4f7-420c-b063-d790d7f508e2</vt:lpwstr>
  </property>
  <property fmtid="{D5CDD505-2E9C-101B-9397-08002B2CF9AE}" pid="8" name="MSIP_Label_f9af038e-07b4-4369-a678-c835687cb272_ContentBits">
    <vt:lpwstr>2</vt:lpwstr>
  </property>
  <property fmtid="{D5CDD505-2E9C-101B-9397-08002B2CF9AE}" pid="9" name="ContentTypeId">
    <vt:lpwstr>0x010100CAE6B6516860104E9EDD996607DE6178</vt:lpwstr>
  </property>
  <property fmtid="{D5CDD505-2E9C-101B-9397-08002B2CF9AE}" pid="10" name="TaxCatchAll">
    <vt:lpwstr/>
  </property>
  <property fmtid="{D5CDD505-2E9C-101B-9397-08002B2CF9AE}" pid="11" name="lcf76f155ced4ddcb4097134ff3c332f">
    <vt:lpwstr/>
  </property>
</Properties>
</file>